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eaCredito001\Desktop\"/>
    </mc:Choice>
  </mc:AlternateContent>
  <xr:revisionPtr revIDLastSave="0" documentId="8_{89FF21C6-C026-471A-B3B6-9230A173B3BB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icavi" sheetId="1" r:id="rId1"/>
    <sheet name="Piano degli investimenti" sheetId="2" r:id="rId2"/>
    <sheet name="Conto economico" sheetId="3" r:id="rId3"/>
    <sheet name="Stato patrimoniale" sheetId="4" r:id="rId4"/>
    <sheet name="Cash flow" sheetId="5" r:id="rId5"/>
  </sheets>
  <definedNames>
    <definedName name="_xlnm.Print_Area" localSheetId="4">'Cash flow'!$B$1:$H$29</definedName>
    <definedName name="_xlnm.Print_Area" localSheetId="2">'Conto economico'!$A$1:$K$40</definedName>
    <definedName name="_xlnm.Print_Area" localSheetId="1">'Piano degli investimenti'!$A$1:$G$50</definedName>
    <definedName name="_xlnm.Print_Area" localSheetId="0">Ricavi!$B$2:$K$18</definedName>
    <definedName name="_xlnm.Print_Area" localSheetId="3">'Stato patrimoniale'!$B$1:$I$36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" l="1"/>
  <c r="D13" i="2"/>
  <c r="D22" i="2"/>
  <c r="B22" i="2"/>
  <c r="E22" i="2"/>
  <c r="D5" i="2"/>
  <c r="D10" i="2"/>
  <c r="B10" i="2"/>
  <c r="E10" i="2"/>
  <c r="E23" i="2"/>
  <c r="E48" i="2"/>
  <c r="D6" i="2"/>
  <c r="E49" i="2"/>
  <c r="D39" i="2"/>
  <c r="E39" i="2"/>
  <c r="E46" i="2"/>
  <c r="G1" i="5"/>
  <c r="C1" i="5"/>
  <c r="H1" i="4"/>
  <c r="C1" i="4"/>
  <c r="G1" i="3"/>
  <c r="B1" i="3"/>
  <c r="G1" i="2"/>
  <c r="B1" i="2"/>
  <c r="G13" i="2"/>
  <c r="G14" i="2"/>
  <c r="G15" i="2"/>
  <c r="G17" i="2"/>
  <c r="G19" i="2"/>
  <c r="G20" i="2"/>
  <c r="G21" i="2"/>
  <c r="G22" i="2"/>
  <c r="C28" i="3"/>
  <c r="G5" i="2"/>
  <c r="G6" i="2"/>
  <c r="G7" i="2"/>
  <c r="G8" i="2"/>
  <c r="G9" i="2"/>
  <c r="G10" i="2"/>
  <c r="C27" i="3"/>
  <c r="C31" i="3"/>
  <c r="E5" i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J18" i="1"/>
  <c r="B4" i="3"/>
  <c r="B6" i="3"/>
  <c r="B11" i="3"/>
  <c r="B7" i="3"/>
  <c r="B8" i="3"/>
  <c r="B28" i="3"/>
  <c r="B23" i="3"/>
  <c r="B24" i="3"/>
  <c r="B25" i="3"/>
  <c r="B13" i="3"/>
  <c r="B14" i="3"/>
  <c r="B15" i="3"/>
  <c r="B16" i="3"/>
  <c r="B17" i="3"/>
  <c r="B18" i="3"/>
  <c r="B20" i="3"/>
  <c r="B21" i="3"/>
  <c r="B27" i="3"/>
  <c r="B30" i="3"/>
  <c r="B31" i="3"/>
  <c r="D15" i="2"/>
  <c r="D17" i="2"/>
  <c r="D19" i="2"/>
  <c r="D20" i="2"/>
  <c r="D21" i="2"/>
  <c r="D7" i="2"/>
  <c r="D8" i="2"/>
  <c r="D9" i="2"/>
  <c r="D30" i="2"/>
  <c r="E30" i="2"/>
  <c r="D32" i="2"/>
  <c r="E32" i="2"/>
  <c r="D33" i="2"/>
  <c r="E33" i="2"/>
  <c r="D34" i="2"/>
  <c r="E34" i="2"/>
  <c r="D35" i="2"/>
  <c r="E35" i="2"/>
  <c r="D36" i="2"/>
  <c r="E36" i="2"/>
  <c r="D37" i="2"/>
  <c r="E37" i="2"/>
  <c r="D40" i="2"/>
  <c r="E40" i="2"/>
  <c r="D42" i="2"/>
  <c r="E42" i="2"/>
  <c r="D43" i="2"/>
  <c r="E43" i="2"/>
  <c r="D45" i="2"/>
  <c r="E45" i="2"/>
  <c r="B33" i="3"/>
  <c r="B34" i="3"/>
  <c r="B35" i="3"/>
  <c r="B36" i="3"/>
  <c r="H18" i="3"/>
  <c r="J18" i="3"/>
  <c r="H19" i="3"/>
  <c r="J19" i="3"/>
  <c r="K20" i="3"/>
  <c r="B38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C4" i="3"/>
  <c r="C6" i="3"/>
  <c r="C8" i="3"/>
  <c r="C33" i="3"/>
  <c r="C35" i="3"/>
  <c r="C36" i="3"/>
  <c r="H12" i="3"/>
  <c r="J12" i="3"/>
  <c r="H13" i="3"/>
  <c r="J13" i="3"/>
  <c r="K14" i="3"/>
  <c r="C38" i="3"/>
  <c r="B46" i="2"/>
  <c r="E5" i="2"/>
  <c r="E6" i="2"/>
  <c r="E7" i="2"/>
  <c r="E8" i="2"/>
  <c r="E13" i="2"/>
  <c r="E8" i="4"/>
  <c r="D10" i="5"/>
  <c r="E9" i="2"/>
  <c r="E14" i="2"/>
  <c r="E15" i="2"/>
  <c r="E19" i="2"/>
  <c r="E20" i="2"/>
  <c r="H18" i="1"/>
  <c r="D4" i="3"/>
  <c r="D8" i="3"/>
  <c r="D31" i="4"/>
  <c r="D13" i="5"/>
  <c r="D27" i="3"/>
  <c r="D28" i="3"/>
  <c r="D35" i="3"/>
  <c r="D13" i="4"/>
  <c r="C13" i="4"/>
  <c r="E29" i="4"/>
  <c r="E34" i="4"/>
  <c r="D27" i="4"/>
  <c r="D5" i="5"/>
  <c r="D19" i="4"/>
  <c r="C19" i="4"/>
  <c r="C9" i="5"/>
  <c r="D14" i="5"/>
  <c r="D12" i="5"/>
  <c r="D11" i="5"/>
  <c r="E21" i="2"/>
  <c r="D25" i="4"/>
  <c r="C25" i="4"/>
  <c r="C33" i="4"/>
  <c r="C32" i="4"/>
  <c r="C12" i="4"/>
  <c r="C12" i="5"/>
  <c r="C11" i="4"/>
  <c r="E14" i="4"/>
  <c r="D26" i="4"/>
  <c r="C26" i="4"/>
  <c r="C11" i="5"/>
  <c r="C31" i="4"/>
  <c r="C13" i="5"/>
  <c r="D34" i="4"/>
  <c r="C34" i="4"/>
  <c r="D9" i="5"/>
  <c r="E15" i="4"/>
  <c r="C14" i="5"/>
  <c r="C10" i="5"/>
  <c r="D31" i="3"/>
  <c r="D36" i="3"/>
  <c r="D37" i="3"/>
  <c r="D46" i="2"/>
  <c r="B23" i="2"/>
  <c r="B48" i="2"/>
  <c r="C17" i="5"/>
  <c r="D7" i="4"/>
  <c r="C7" i="4"/>
  <c r="E17" i="2"/>
  <c r="D17" i="5"/>
  <c r="D16" i="5"/>
  <c r="D39" i="3"/>
  <c r="E22" i="4"/>
  <c r="E23" i="4"/>
  <c r="E35" i="4"/>
  <c r="E36" i="4"/>
  <c r="G23" i="2"/>
  <c r="C8" i="5"/>
  <c r="D6" i="4"/>
  <c r="C6" i="4"/>
  <c r="C8" i="4"/>
  <c r="D23" i="2"/>
  <c r="D48" i="2"/>
  <c r="D8" i="4"/>
  <c r="D21" i="4"/>
  <c r="D8" i="5"/>
  <c r="D20" i="5"/>
  <c r="J25" i="2"/>
  <c r="D28" i="4"/>
  <c r="D19" i="5"/>
  <c r="C20" i="5"/>
  <c r="C22" i="5"/>
  <c r="C39" i="3"/>
  <c r="C37" i="3"/>
  <c r="B37" i="3"/>
  <c r="B39" i="3"/>
  <c r="D22" i="5"/>
  <c r="C28" i="4"/>
  <c r="C29" i="4"/>
  <c r="D29" i="4"/>
  <c r="C7" i="5"/>
  <c r="C15" i="5"/>
  <c r="B40" i="3"/>
  <c r="C22" i="4"/>
  <c r="D7" i="5"/>
  <c r="D15" i="5"/>
  <c r="D22" i="4"/>
  <c r="C40" i="3"/>
  <c r="C21" i="4"/>
  <c r="C20" i="4"/>
  <c r="C24" i="5"/>
  <c r="C26" i="5"/>
  <c r="D24" i="5"/>
  <c r="D26" i="5"/>
  <c r="D28" i="5"/>
  <c r="D20" i="4"/>
  <c r="D10" i="4"/>
  <c r="C23" i="4"/>
  <c r="C35" i="4"/>
  <c r="D23" i="4"/>
  <c r="D35" i="4"/>
  <c r="D14" i="4"/>
  <c r="D15" i="4"/>
  <c r="C10" i="4"/>
  <c r="C14" i="4"/>
  <c r="C15" i="4"/>
  <c r="C5" i="5"/>
  <c r="D36" i="4"/>
  <c r="C36" i="4"/>
  <c r="D29" i="5"/>
  <c r="C28" i="5"/>
  <c r="C29" i="5"/>
</calcChain>
</file>

<file path=xl/sharedStrings.xml><?xml version="1.0" encoding="utf-8"?>
<sst xmlns="http://schemas.openxmlformats.org/spreadsheetml/2006/main" count="183" uniqueCount="146">
  <si>
    <t>Ricavi delle vendite e delle prestazioni</t>
  </si>
  <si>
    <t>VALORE DELLA PRODUZIONE</t>
  </si>
  <si>
    <t>COSTI DELLA PRODUZIONE</t>
  </si>
  <si>
    <t>Per servizi</t>
  </si>
  <si>
    <t>Per godimento beni di terzi</t>
  </si>
  <si>
    <t>Per il personale</t>
  </si>
  <si>
    <t>ammortamento delle immobilizzazioni immateriali</t>
  </si>
  <si>
    <t>ammortamento delle immobilizzazioni materiali</t>
  </si>
  <si>
    <t>TOTALE COSTI DELLA PRODUZIONE</t>
  </si>
  <si>
    <t>PROVENTI E ONERI FINANZIARI</t>
  </si>
  <si>
    <t>UTILE (PERDITA) DELL'ESERCIZIO</t>
  </si>
  <si>
    <t>IMMOBILIZZAZIONI IMMATERIALI</t>
  </si>
  <si>
    <t>IMMOBILIZZAZIONI MATERIALI</t>
  </si>
  <si>
    <t>Immobilizzazioni immateriali</t>
  </si>
  <si>
    <t>Altre</t>
  </si>
  <si>
    <t>Impianti e macchinari</t>
  </si>
  <si>
    <t>Attrezzature industriali e commerciali</t>
  </si>
  <si>
    <t>Altri beni</t>
  </si>
  <si>
    <t>Macchine d'ufficio</t>
  </si>
  <si>
    <t>% amm.to</t>
  </si>
  <si>
    <t>INVESTIMENTI - SPESE DI GESTIONE</t>
  </si>
  <si>
    <t>Costo senza iva</t>
  </si>
  <si>
    <t>IVA aliquota</t>
  </si>
  <si>
    <t>Costo Iva compresa</t>
  </si>
  <si>
    <t xml:space="preserve">Spese notarili </t>
  </si>
  <si>
    <t>Spese pubblicità</t>
  </si>
  <si>
    <t xml:space="preserve">Software </t>
  </si>
  <si>
    <t>Avviamento / Acquisto di azianda</t>
  </si>
  <si>
    <t>TOTALE IMMOBILIZZAZIONI</t>
  </si>
  <si>
    <t>TOTALE IMMOBILIZZAZIONI IMMATERIALI</t>
  </si>
  <si>
    <t>TOTALE IMMOBILIZZAZIONI MATERIALI</t>
  </si>
  <si>
    <t>…….</t>
  </si>
  <si>
    <t>SPESE DI GESTIONE</t>
  </si>
  <si>
    <t>IMMOBILIZZAZIONI</t>
  </si>
  <si>
    <t>Canoni di affitto</t>
  </si>
  <si>
    <t>Consulenze</t>
  </si>
  <si>
    <t>Dipendenti</t>
  </si>
  <si>
    <t>Collaboratori</t>
  </si>
  <si>
    <t>Per materie prime  e merci</t>
  </si>
  <si>
    <t>TOTALE SPESE DI GESTIONE</t>
  </si>
  <si>
    <t>TOTALE  FINANZIAMENTO RICHIESTO</t>
  </si>
  <si>
    <t>INVESTIMENTI/SPESE GESTIONE NECESSARIE</t>
  </si>
  <si>
    <t>ANNO N</t>
  </si>
  <si>
    <t>ANNO N+1</t>
  </si>
  <si>
    <t>QUANTITA'</t>
  </si>
  <si>
    <t xml:space="preserve">PRODOTTI SERVIZI VENDUTI (AL NETTO IVA) </t>
  </si>
  <si>
    <t>DESCRIZIONE</t>
  </si>
  <si>
    <t>TOTALE RICAVI</t>
  </si>
  <si>
    <t>Rimanenze Finali</t>
  </si>
  <si>
    <t>Stipendi</t>
  </si>
  <si>
    <t>Costo utenze</t>
  </si>
  <si>
    <t>Assicurazioni</t>
  </si>
  <si>
    <t>Carburanti</t>
  </si>
  <si>
    <t>Spese manutenzioni riparazioni</t>
  </si>
  <si>
    <t>Canoni di leasing</t>
  </si>
  <si>
    <t xml:space="preserve">Ammortamenti </t>
  </si>
  <si>
    <t>Altre spese</t>
  </si>
  <si>
    <t>Interessi passivi</t>
  </si>
  <si>
    <t>Oneri bancari</t>
  </si>
  <si>
    <t>Imposte sul reddito di esercizio</t>
  </si>
  <si>
    <t>Lavorazioni esterne</t>
  </si>
  <si>
    <t>Per materie prime, merci e prodotti</t>
  </si>
  <si>
    <t>quota annuale</t>
  </si>
  <si>
    <t xml:space="preserve">TOTALE VALORE DELLA PRODUZIONE </t>
  </si>
  <si>
    <t>TOTALE ONERI FINANZIARI</t>
  </si>
  <si>
    <t xml:space="preserve">RISULTATO PRIMA DELLE IMPOSTE </t>
  </si>
  <si>
    <t>CONTO ECONOMICO</t>
  </si>
  <si>
    <t>ULTIMO CONSUNTIVO</t>
  </si>
  <si>
    <t>ultimo consuntivo</t>
  </si>
  <si>
    <t>SITUAZIONE PATRIMONIALE / FINANZIARIA</t>
  </si>
  <si>
    <t>IMPIEGHI</t>
  </si>
  <si>
    <t>Attivo fisso</t>
  </si>
  <si>
    <t>Immobilizzazioni materiali</t>
  </si>
  <si>
    <t>Attivo Corrente</t>
  </si>
  <si>
    <t>Crediti verso clienti</t>
  </si>
  <si>
    <t>TOTALE IMPIEGHI</t>
  </si>
  <si>
    <t>FONTI</t>
  </si>
  <si>
    <t>Mezzi propri</t>
  </si>
  <si>
    <t>Capitale netto</t>
  </si>
  <si>
    <t>Utile (perdita) d'esercizio</t>
  </si>
  <si>
    <t>Passivo consolidato</t>
  </si>
  <si>
    <t>TFR</t>
  </si>
  <si>
    <t>Debiti verso banche a medio/lungo termine</t>
  </si>
  <si>
    <t>Microcredito (al netto del rimborso)</t>
  </si>
  <si>
    <t>Passivo corrente</t>
  </si>
  <si>
    <t>Debiti verso fornitori</t>
  </si>
  <si>
    <t>Debiti verso banche a breve termine</t>
  </si>
  <si>
    <t>Debiti verso erario</t>
  </si>
  <si>
    <t>TOTALE FONTI</t>
  </si>
  <si>
    <t>FLUSSO DI CASSA</t>
  </si>
  <si>
    <t>Reddito netto</t>
  </si>
  <si>
    <t>+ ammortamenti</t>
  </si>
  <si>
    <t>+ accantonamento TFR</t>
  </si>
  <si>
    <t>- variazione scorte di magazino</t>
  </si>
  <si>
    <t>- variazione crediti commerciali</t>
  </si>
  <si>
    <t>- variazione crediti verso erario</t>
  </si>
  <si>
    <t>+ variazione debiti verso fornitori</t>
  </si>
  <si>
    <t>+ variazione debiti bancari a breve e tributari</t>
  </si>
  <si>
    <t>- quota di rimborso microcredito</t>
  </si>
  <si>
    <t>- quota di rimborso di altri prestiti in essere</t>
  </si>
  <si>
    <t>anno N+1</t>
  </si>
  <si>
    <t>anno N</t>
  </si>
  <si>
    <t xml:space="preserve"> ULTIMO BILANCIO APPROVATO/ DICHIARAZIONE PRESENTATA</t>
  </si>
  <si>
    <t>Merci e prodotti</t>
  </si>
  <si>
    <t>Utenze</t>
  </si>
  <si>
    <t>Spese per manutenzioni e riparazioni</t>
  </si>
  <si>
    <t>Spese varie</t>
  </si>
  <si>
    <t>Totale attivo corrente</t>
  </si>
  <si>
    <t>Totale attivo fisso</t>
  </si>
  <si>
    <t>Totale Mezzi propri</t>
  </si>
  <si>
    <t>Totale Passivo consolidato</t>
  </si>
  <si>
    <t>Totale Passivo corrente</t>
  </si>
  <si>
    <t>Utile (perdita) d'esercizio precedente</t>
  </si>
  <si>
    <t>IMPONIBILE FISCALE</t>
  </si>
  <si>
    <t xml:space="preserve">Crediti verso Erario/Inps </t>
  </si>
  <si>
    <t>Rimanenze iniziali</t>
  </si>
  <si>
    <t>il saldo deve essere zero</t>
  </si>
  <si>
    <t>Accontanamento TFR</t>
  </si>
  <si>
    <t>Iva</t>
  </si>
  <si>
    <t>Disponibilità liquide iniziali</t>
  </si>
  <si>
    <t>Flusso monetario generato dalla gestione caratteristica</t>
  </si>
  <si>
    <t>Disponibilità monetaria di periodo</t>
  </si>
  <si>
    <t>+ variazione finanziamenti soci  / titolare ditta</t>
  </si>
  <si>
    <t>+ variazione contributi diversi</t>
  </si>
  <si>
    <t>+ variazione accensione di prestiti (Microcredito)</t>
  </si>
  <si>
    <t>Distribuzione di utili</t>
  </si>
  <si>
    <t xml:space="preserve">Flusso monetario generato da disinvestimento - finanziamento </t>
  </si>
  <si>
    <t>Distribuzione utili imprenditore Amministrazione nell'esercizio</t>
  </si>
  <si>
    <t>nb sempre positiva</t>
  </si>
  <si>
    <t>Disponibilità liquide</t>
  </si>
  <si>
    <t>Flusso monetario dell'esercizio</t>
  </si>
  <si>
    <t>- variazione Investimenti in immobilizzazioni</t>
  </si>
  <si>
    <t>Finanziamento soci /imprenditore</t>
  </si>
  <si>
    <t>Contributo spese gestione microcredito</t>
  </si>
  <si>
    <t>incremento ricavi             ANNO N+1</t>
  </si>
  <si>
    <t>Distribuzione utili imprenditore nell'esercizio</t>
  </si>
  <si>
    <t>PREZZO UNITARIO (AL NETTO)</t>
  </si>
  <si>
    <t>PRODOTTI / SERVIZI</t>
  </si>
  <si>
    <t>DISPONIBILITA' LIQUIDE (EVENTUALE)</t>
  </si>
  <si>
    <t>NB IMPORTO MASSIMO EROGABILE PARI AL 10% DELLE SOMME RICHIESTE = EURO</t>
  </si>
  <si>
    <t>Caparre su affitti</t>
  </si>
  <si>
    <t>Affitto tre mansilità</t>
  </si>
  <si>
    <t>Denominazione Azienda</t>
  </si>
  <si>
    <t>Partita iva</t>
  </si>
  <si>
    <t>IRES</t>
  </si>
  <si>
    <t>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</si>
</sst>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€"/>
    <numFmt numFmtId="165" formatCode="#,##0.00\ &quot;€&quot;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64" fontId="0" fillId="0" borderId="0" xfId="0" applyNumberFormat="1" applyProtection="1">
      <protection hidden="1"/>
    </xf>
    <xf numFmtId="43" fontId="2" fillId="0" borderId="0" xfId="1" applyFont="1" applyProtection="1">
      <protection hidden="1"/>
    </xf>
    <xf numFmtId="1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164" fontId="0" fillId="3" borderId="1" xfId="0" applyNumberFormat="1" applyFill="1" applyBorder="1" applyProtection="1">
      <protection locked="0"/>
    </xf>
    <xf numFmtId="43" fontId="2" fillId="3" borderId="1" xfId="1" applyFont="1" applyFill="1" applyBorder="1" applyProtection="1">
      <protection locked="0"/>
    </xf>
    <xf numFmtId="0" fontId="0" fillId="0" borderId="0" xfId="0" applyFill="1" applyAlignment="1" applyProtection="1">
      <alignment horizontal="left" vertical="center" wrapText="1"/>
      <protection hidden="1"/>
    </xf>
    <xf numFmtId="43" fontId="5" fillId="0" borderId="0" xfId="1" applyFont="1" applyAlignment="1" applyProtection="1">
      <alignment horizontal="left" vertical="center" wrapText="1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43" fontId="6" fillId="0" borderId="1" xfId="1" applyFont="1" applyBorder="1" applyAlignment="1" applyProtection="1">
      <alignment horizontal="left" vertical="center" wrapText="1"/>
      <protection hidden="1"/>
    </xf>
    <xf numFmtId="43" fontId="6" fillId="0" borderId="1" xfId="0" applyNumberFormat="1" applyFont="1" applyBorder="1" applyAlignment="1" applyProtection="1">
      <alignment horizontal="left" vertical="center" wrapText="1"/>
      <protection hidden="1"/>
    </xf>
    <xf numFmtId="43" fontId="5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43" fontId="9" fillId="3" borderId="6" xfId="1" applyFont="1" applyFill="1" applyBorder="1" applyAlignment="1" applyProtection="1">
      <alignment vertical="center" wrapText="1"/>
      <protection locked="0"/>
    </xf>
    <xf numFmtId="9" fontId="9" fillId="3" borderId="6" xfId="2" applyFont="1" applyFill="1" applyBorder="1" applyAlignment="1" applyProtection="1">
      <alignment vertical="center" wrapText="1"/>
      <protection locked="0"/>
    </xf>
    <xf numFmtId="43" fontId="9" fillId="3" borderId="7" xfId="1" applyFont="1" applyFill="1" applyBorder="1" applyAlignment="1" applyProtection="1">
      <alignment vertical="center" wrapText="1"/>
      <protection locked="0"/>
    </xf>
    <xf numFmtId="9" fontId="9" fillId="3" borderId="7" xfId="2" applyFont="1" applyFill="1" applyBorder="1" applyAlignment="1" applyProtection="1">
      <alignment vertical="center" wrapText="1"/>
      <protection locked="0"/>
    </xf>
    <xf numFmtId="43" fontId="9" fillId="3" borderId="8" xfId="1" applyFont="1" applyFill="1" applyBorder="1" applyAlignment="1" applyProtection="1">
      <alignment vertical="center" wrapText="1"/>
      <protection locked="0"/>
    </xf>
    <xf numFmtId="9" fontId="9" fillId="3" borderId="8" xfId="2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3" fontId="9" fillId="3" borderId="9" xfId="1" applyFont="1" applyFill="1" applyBorder="1" applyAlignment="1" applyProtection="1">
      <alignment vertical="center" wrapText="1"/>
      <protection locked="0"/>
    </xf>
    <xf numFmtId="9" fontId="9" fillId="3" borderId="0" xfId="2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 applyProtection="1">
      <alignment vertical="center" wrapText="1"/>
      <protection locked="0"/>
    </xf>
    <xf numFmtId="0" fontId="11" fillId="3" borderId="8" xfId="0" applyFont="1" applyFill="1" applyBorder="1" applyAlignment="1" applyProtection="1">
      <alignment vertical="center" wrapText="1"/>
      <protection locked="0"/>
    </xf>
    <xf numFmtId="43" fontId="9" fillId="3" borderId="10" xfId="1" applyFont="1" applyFill="1" applyBorder="1" applyAlignment="1" applyProtection="1">
      <alignment vertical="center" wrapText="1"/>
      <protection locked="0"/>
    </xf>
    <xf numFmtId="9" fontId="9" fillId="3" borderId="2" xfId="2" applyFont="1" applyFill="1" applyBorder="1" applyAlignment="1" applyProtection="1">
      <alignment vertical="center" wrapText="1"/>
      <protection locked="0"/>
    </xf>
    <xf numFmtId="43" fontId="6" fillId="3" borderId="1" xfId="1" applyFont="1" applyFill="1" applyBorder="1" applyAlignment="1" applyProtection="1">
      <alignment horizontal="left" vertical="center" wrapText="1"/>
      <protection locked="0"/>
    </xf>
    <xf numFmtId="9" fontId="2" fillId="3" borderId="1" xfId="2" applyFont="1" applyFill="1" applyBorder="1" applyProtection="1">
      <protection locked="0"/>
    </xf>
    <xf numFmtId="4" fontId="4" fillId="2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4" fontId="12" fillId="2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12" xfId="1" applyNumberFormat="1" applyFont="1" applyFill="1" applyBorder="1" applyAlignment="1" applyProtection="1">
      <alignment horizontal="right" vertical="center"/>
      <protection hidden="1"/>
    </xf>
    <xf numFmtId="4" fontId="12" fillId="2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9" xfId="1" applyNumberFormat="1" applyFont="1" applyFill="1" applyBorder="1" applyAlignment="1" applyProtection="1">
      <alignment horizontal="right" vertical="center"/>
      <protection hidden="1"/>
    </xf>
    <xf numFmtId="4" fontId="6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1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Fill="1" applyProtection="1">
      <protection hidden="1"/>
    </xf>
    <xf numFmtId="4" fontId="6" fillId="2" borderId="10" xfId="1" applyNumberFormat="1" applyFont="1" applyFill="1" applyBorder="1" applyAlignment="1" applyProtection="1">
      <alignment horizontal="right" vertical="center" wrapText="1"/>
      <protection hidden="1"/>
    </xf>
    <xf numFmtId="4" fontId="6" fillId="2" borderId="9" xfId="1" applyNumberFormat="1" applyFont="1" applyFill="1" applyBorder="1" applyAlignment="1" applyProtection="1">
      <alignment horizontal="right" vertical="center" wrapText="1"/>
      <protection hidden="1"/>
    </xf>
    <xf numFmtId="4" fontId="0" fillId="2" borderId="1" xfId="0" applyNumberFormat="1" applyFill="1" applyBorder="1" applyAlignment="1" applyProtection="1">
      <alignment horizontal="right"/>
      <protection hidden="1"/>
    </xf>
    <xf numFmtId="4" fontId="2" fillId="0" borderId="0" xfId="1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12" fillId="3" borderId="9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1" applyNumberFormat="1" applyFont="1" applyFill="1" applyBorder="1" applyAlignment="1" applyProtection="1">
      <alignment horizontal="right" vertical="center"/>
      <protection locked="0"/>
    </xf>
    <xf numFmtId="43" fontId="5" fillId="2" borderId="1" xfId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alignment horizontal="right" vertical="center"/>
      <protection hidden="1"/>
    </xf>
    <xf numFmtId="4" fontId="5" fillId="2" borderId="1" xfId="1" applyNumberFormat="1" applyFont="1" applyFill="1" applyBorder="1" applyAlignment="1" applyProtection="1">
      <alignment horizontal="right" vertical="center"/>
      <protection hidden="1"/>
    </xf>
    <xf numFmtId="4" fontId="14" fillId="2" borderId="1" xfId="1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4" fontId="3" fillId="0" borderId="0" xfId="0" applyNumberFormat="1" applyFont="1" applyAlignment="1" applyProtection="1">
      <alignment horizontal="right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hidden="1"/>
    </xf>
    <xf numFmtId="1" fontId="5" fillId="5" borderId="1" xfId="0" applyNumberFormat="1" applyFont="1" applyFill="1" applyBorder="1" applyAlignment="1" applyProtection="1">
      <alignment horizontal="center" vertical="center"/>
      <protection hidden="1"/>
    </xf>
    <xf numFmtId="164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wrapText="1"/>
      <protection hidden="1"/>
    </xf>
    <xf numFmtId="9" fontId="0" fillId="5" borderId="0" xfId="0" applyNumberFormat="1" applyFill="1" applyProtection="1">
      <protection hidden="1"/>
    </xf>
    <xf numFmtId="43" fontId="2" fillId="5" borderId="1" xfId="1" applyFont="1" applyFill="1" applyBorder="1" applyProtection="1">
      <protection hidden="1"/>
    </xf>
    <xf numFmtId="164" fontId="0" fillId="5" borderId="1" xfId="0" applyNumberFormat="1" applyFill="1" applyBorder="1" applyProtection="1">
      <protection hidden="1"/>
    </xf>
    <xf numFmtId="164" fontId="2" fillId="5" borderId="1" xfId="1" applyNumberFormat="1" applyFont="1" applyFill="1" applyBorder="1" applyProtection="1">
      <protection hidden="1"/>
    </xf>
    <xf numFmtId="1" fontId="0" fillId="5" borderId="1" xfId="0" applyNumberFormat="1" applyFill="1" applyBorder="1" applyAlignment="1" applyProtection="1">
      <alignment horizontal="left" vertical="center" wrapText="1"/>
      <protection hidden="1"/>
    </xf>
    <xf numFmtId="164" fontId="6" fillId="5" borderId="1" xfId="1" applyNumberFormat="1" applyFont="1" applyFill="1" applyBorder="1" applyAlignment="1" applyProtection="1">
      <alignment vertical="center" wrapText="1"/>
      <protection hidden="1"/>
    </xf>
    <xf numFmtId="164" fontId="6" fillId="5" borderId="1" xfId="0" applyNumberFormat="1" applyFont="1" applyFill="1" applyBorder="1" applyAlignment="1" applyProtection="1">
      <alignment horizontal="left" vertical="center" wrapText="1"/>
      <protection hidden="1"/>
    </xf>
    <xf numFmtId="164" fontId="6" fillId="5" borderId="1" xfId="1" applyNumberFormat="1" applyFont="1" applyFill="1" applyBorder="1" applyAlignment="1" applyProtection="1">
      <alignment horizontal="left" vertical="center" wrapText="1"/>
      <protection hidden="1"/>
    </xf>
    <xf numFmtId="1" fontId="6" fillId="5" borderId="1" xfId="1" applyNumberFormat="1" applyFont="1" applyFill="1" applyBorder="1" applyAlignment="1" applyProtection="1">
      <alignment horizontal="left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vertical="center" wrapText="1"/>
      <protection hidden="1"/>
    </xf>
    <xf numFmtId="0" fontId="3" fillId="5" borderId="6" xfId="0" applyFont="1" applyFill="1" applyBorder="1" applyAlignment="1" applyProtection="1">
      <alignment vertical="center" wrapText="1"/>
      <protection hidden="1"/>
    </xf>
    <xf numFmtId="0" fontId="3" fillId="5" borderId="7" xfId="0" applyFont="1" applyFill="1" applyBorder="1" applyAlignment="1" applyProtection="1">
      <alignment vertical="center" wrapText="1"/>
      <protection hidden="1"/>
    </xf>
    <xf numFmtId="0" fontId="3" fillId="5" borderId="8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vertical="center" wrapText="1"/>
      <protection hidden="1"/>
    </xf>
    <xf numFmtId="43" fontId="8" fillId="5" borderId="1" xfId="1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43" fontId="8" fillId="5" borderId="4" xfId="1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43" fontId="2" fillId="5" borderId="1" xfId="1" applyFont="1" applyFill="1" applyBorder="1" applyAlignment="1" applyProtection="1">
      <alignment horizontal="left" vertical="center" wrapText="1"/>
      <protection hidden="1"/>
    </xf>
    <xf numFmtId="0" fontId="0" fillId="5" borderId="5" xfId="0" applyFill="1" applyBorder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4" xfId="0" applyFill="1" applyBorder="1" applyAlignment="1" applyProtection="1">
      <alignment horizontal="left" vertical="center" wrapText="1"/>
      <protection hidden="1"/>
    </xf>
    <xf numFmtId="43" fontId="9" fillId="5" borderId="1" xfId="1" applyFont="1" applyFill="1" applyBorder="1" applyAlignment="1" applyProtection="1">
      <alignment vertical="center" wrapText="1"/>
      <protection hidden="1"/>
    </xf>
    <xf numFmtId="9" fontId="9" fillId="5" borderId="1" xfId="2" applyFont="1" applyFill="1" applyBorder="1" applyAlignment="1" applyProtection="1">
      <alignment vertical="center" wrapText="1"/>
      <protection hidden="1"/>
    </xf>
    <xf numFmtId="43" fontId="0" fillId="5" borderId="1" xfId="0" applyNumberFormat="1" applyFill="1" applyBorder="1" applyAlignment="1" applyProtection="1">
      <alignment horizontal="left" vertical="center" wrapText="1"/>
      <protection hidden="1"/>
    </xf>
    <xf numFmtId="43" fontId="4" fillId="5" borderId="1" xfId="1" applyFont="1" applyFill="1" applyBorder="1" applyAlignment="1" applyProtection="1">
      <alignment vertical="center" wrapText="1"/>
      <protection hidden="1"/>
    </xf>
    <xf numFmtId="43" fontId="8" fillId="5" borderId="1" xfId="1" applyFont="1" applyFill="1" applyBorder="1" applyAlignment="1" applyProtection="1">
      <alignment vertical="center" wrapText="1"/>
      <protection hidden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9" fillId="5" borderId="1" xfId="0" applyFont="1" applyFill="1" applyBorder="1" applyAlignment="1" applyProtection="1">
      <alignment vertical="center" wrapText="1"/>
      <protection hidden="1"/>
    </xf>
    <xf numFmtId="0" fontId="9" fillId="5" borderId="4" xfId="0" applyFont="1" applyFill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left" vertical="center" wrapText="1"/>
      <protection hidden="1"/>
    </xf>
    <xf numFmtId="43" fontId="4" fillId="5" borderId="8" xfId="1" applyFont="1" applyFill="1" applyBorder="1" applyAlignment="1" applyProtection="1">
      <alignment vertical="center" wrapText="1"/>
      <protection hidden="1"/>
    </xf>
    <xf numFmtId="0" fontId="4" fillId="5" borderId="8" xfId="0" applyFont="1" applyFill="1" applyBorder="1" applyAlignment="1" applyProtection="1">
      <alignment vertical="center" wrapText="1"/>
      <protection hidden="1"/>
    </xf>
    <xf numFmtId="0" fontId="9" fillId="5" borderId="3" xfId="0" applyFont="1" applyFill="1" applyBorder="1" applyAlignment="1" applyProtection="1">
      <alignment vertical="center" wrapText="1"/>
      <protection hidden="1"/>
    </xf>
    <xf numFmtId="43" fontId="6" fillId="5" borderId="1" xfId="1" applyFont="1" applyFill="1" applyBorder="1" applyAlignment="1" applyProtection="1">
      <alignment horizontal="left" vertical="center" wrapText="1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43" fontId="6" fillId="5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5" borderId="7" xfId="0" applyFont="1" applyFill="1" applyBorder="1" applyAlignment="1" applyProtection="1">
      <alignment vertical="center" wrapText="1"/>
      <protection hidden="1"/>
    </xf>
    <xf numFmtId="43" fontId="9" fillId="5" borderId="9" xfId="1" applyFont="1" applyFill="1" applyBorder="1" applyAlignment="1" applyProtection="1">
      <alignment vertical="center" wrapText="1"/>
      <protection hidden="1"/>
    </xf>
    <xf numFmtId="9" fontId="9" fillId="5" borderId="0" xfId="2" applyFont="1" applyFill="1" applyBorder="1" applyAlignment="1" applyProtection="1">
      <alignment vertical="center" wrapText="1"/>
      <protection hidden="1"/>
    </xf>
    <xf numFmtId="0" fontId="0" fillId="5" borderId="1" xfId="0" applyFill="1" applyBorder="1" applyProtection="1">
      <protection hidden="1"/>
    </xf>
    <xf numFmtId="43" fontId="9" fillId="5" borderId="0" xfId="1" applyFont="1" applyFill="1" applyBorder="1" applyAlignment="1" applyProtection="1">
      <alignment vertical="center" wrapText="1"/>
      <protection hidden="1"/>
    </xf>
    <xf numFmtId="0" fontId="0" fillId="5" borderId="6" xfId="0" applyFill="1" applyBorder="1" applyProtection="1"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11" fillId="5" borderId="1" xfId="0" applyFont="1" applyFill="1" applyBorder="1" applyAlignment="1" applyProtection="1">
      <alignment vertical="center" wrapText="1"/>
      <protection hidden="1"/>
    </xf>
    <xf numFmtId="0" fontId="9" fillId="5" borderId="1" xfId="0" applyFont="1" applyFill="1" applyBorder="1" applyProtection="1">
      <protection hidden="1"/>
    </xf>
    <xf numFmtId="43" fontId="6" fillId="5" borderId="1" xfId="1" applyFont="1" applyFill="1" applyBorder="1" applyAlignment="1" applyProtection="1">
      <alignment vertical="center" wrapText="1"/>
      <protection hidden="1"/>
    </xf>
    <xf numFmtId="4" fontId="4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4" fillId="5" borderId="1" xfId="1" applyNumberFormat="1" applyFont="1" applyFill="1" applyBorder="1" applyAlignment="1" applyProtection="1">
      <alignment horizontal="center" vertical="center"/>
      <protection hidden="1"/>
    </xf>
    <xf numFmtId="4" fontId="5" fillId="5" borderId="11" xfId="0" applyNumberFormat="1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vertical="center" wrapText="1"/>
      <protection hidden="1"/>
    </xf>
    <xf numFmtId="4" fontId="12" fillId="5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12" xfId="1" applyNumberFormat="1" applyFont="1" applyFill="1" applyBorder="1" applyAlignment="1" applyProtection="1">
      <alignment horizontal="right" vertical="center"/>
      <protection hidden="1"/>
    </xf>
    <xf numFmtId="4" fontId="12" fillId="5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9" xfId="1" applyNumberFormat="1" applyFont="1" applyFill="1" applyBorder="1" applyAlignment="1" applyProtection="1">
      <alignment horizontal="right" vertical="center"/>
      <protection hidden="1"/>
    </xf>
    <xf numFmtId="4" fontId="12" fillId="5" borderId="9" xfId="1" applyNumberFormat="1" applyFont="1" applyFill="1" applyBorder="1" applyAlignment="1" applyProtection="1">
      <alignment horizontal="right" vertical="center"/>
      <protection hidden="1"/>
    </xf>
    <xf numFmtId="0" fontId="4" fillId="5" borderId="7" xfId="0" applyFont="1" applyFill="1" applyBorder="1" applyAlignment="1" applyProtection="1">
      <alignment vertical="center"/>
      <protection hidden="1"/>
    </xf>
    <xf numFmtId="4" fontId="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1" fillId="5" borderId="7" xfId="0" applyFont="1" applyFill="1" applyBorder="1" applyAlignment="1" applyProtection="1">
      <alignment vertical="center" wrapText="1"/>
      <protection hidden="1"/>
    </xf>
    <xf numFmtId="0" fontId="9" fillId="5" borderId="7" xfId="0" applyFont="1" applyFill="1" applyBorder="1" applyAlignment="1" applyProtection="1">
      <alignment vertical="center" wrapText="1"/>
      <protection hidden="1"/>
    </xf>
    <xf numFmtId="4" fontId="6" fillId="5" borderId="10" xfId="1" applyNumberFormat="1" applyFont="1" applyFill="1" applyBorder="1" applyAlignment="1" applyProtection="1">
      <alignment horizontal="right" vertical="center" wrapText="1"/>
      <protection hidden="1"/>
    </xf>
    <xf numFmtId="0" fontId="6" fillId="5" borderId="7" xfId="0" applyFont="1" applyFill="1" applyBorder="1" applyAlignment="1" applyProtection="1">
      <alignment vertical="center" wrapText="1"/>
      <protection hidden="1"/>
    </xf>
    <xf numFmtId="4" fontId="6" fillId="5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5" borderId="1" xfId="1" applyNumberFormat="1" applyFont="1" applyFill="1" applyBorder="1" applyAlignment="1" applyProtection="1">
      <alignment horizontal="right"/>
      <protection hidden="1"/>
    </xf>
    <xf numFmtId="4" fontId="2" fillId="5" borderId="1" xfId="1" applyNumberFormat="1" applyFont="1" applyFill="1" applyBorder="1" applyAlignment="1" applyProtection="1">
      <alignment horizontal="right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 wrapText="1"/>
      <protection hidden="1"/>
    </xf>
    <xf numFmtId="4" fontId="12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0" fillId="5" borderId="1" xfId="0" applyFont="1" applyFill="1" applyBorder="1" applyAlignment="1" applyProtection="1">
      <alignment vertical="center" wrapText="1"/>
      <protection hidden="1"/>
    </xf>
    <xf numFmtId="0" fontId="5" fillId="5" borderId="1" xfId="0" applyFont="1" applyFill="1" applyBorder="1" applyAlignment="1" applyProtection="1">
      <alignment horizontal="right" vertical="center" wrapText="1"/>
      <protection hidden="1"/>
    </xf>
    <xf numFmtId="43" fontId="5" fillId="5" borderId="1" xfId="1" applyFont="1" applyFill="1" applyBorder="1" applyAlignment="1" applyProtection="1">
      <alignment horizontal="right"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4" fontId="2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3" fillId="5" borderId="1" xfId="0" applyFont="1" applyFill="1" applyBorder="1" applyAlignment="1" applyProtection="1">
      <alignment horizontal="right" vertical="center" wrapText="1"/>
      <protection hidden="1"/>
    </xf>
    <xf numFmtId="4" fontId="13" fillId="5" borderId="1" xfId="1" applyNumberFormat="1" applyFont="1" applyFill="1" applyBorder="1" applyAlignment="1" applyProtection="1">
      <alignment horizontal="right" vertical="center"/>
      <protection hidden="1"/>
    </xf>
    <xf numFmtId="0" fontId="12" fillId="5" borderId="7" xfId="0" applyFont="1" applyFill="1" applyBorder="1" applyAlignment="1" applyProtection="1">
      <alignment vertical="center" wrapText="1"/>
      <protection hidden="1"/>
    </xf>
    <xf numFmtId="4" fontId="5" fillId="5" borderId="1" xfId="1" applyNumberFormat="1" applyFont="1" applyFill="1" applyBorder="1" applyAlignment="1" applyProtection="1">
      <alignment horizontal="right" vertical="center"/>
      <protection hidden="1"/>
    </xf>
    <xf numFmtId="0" fontId="13" fillId="5" borderId="1" xfId="0" applyFont="1" applyFill="1" applyBorder="1" applyAlignment="1" applyProtection="1">
      <alignment horizontal="right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4" fontId="14" fillId="5" borderId="1" xfId="1" applyNumberFormat="1" applyFont="1" applyFill="1" applyBorder="1" applyAlignment="1" applyProtection="1">
      <alignment horizontal="center"/>
      <protection hidden="1"/>
    </xf>
    <xf numFmtId="49" fontId="4" fillId="5" borderId="1" xfId="0" applyNumberFormat="1" applyFont="1" applyFill="1" applyBorder="1" applyAlignment="1" applyProtection="1">
      <alignment vertical="center" wrapText="1"/>
      <protection hidden="1"/>
    </xf>
    <xf numFmtId="49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1" xfId="0" applyNumberFormat="1" applyFont="1" applyFill="1" applyBorder="1" applyAlignment="1" applyProtection="1">
      <alignment horizontal="center"/>
      <protection hidden="1"/>
    </xf>
    <xf numFmtId="49" fontId="9" fillId="5" borderId="1" xfId="0" applyNumberFormat="1" applyFont="1" applyFill="1" applyBorder="1" applyAlignment="1" applyProtection="1">
      <alignment vertical="center" wrapText="1"/>
      <protection hidden="1"/>
    </xf>
    <xf numFmtId="4" fontId="3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5" borderId="1" xfId="0" applyNumberFormat="1" applyFont="1" applyFill="1" applyBorder="1" applyAlignment="1" applyProtection="1">
      <alignment horizontal="right"/>
      <protection hidden="1"/>
    </xf>
    <xf numFmtId="4" fontId="3" fillId="5" borderId="1" xfId="0" applyNumberFormat="1" applyFont="1" applyFill="1" applyBorder="1" applyAlignment="1" applyProtection="1">
      <alignment horizontal="right" wrapText="1"/>
      <protection hidden="1"/>
    </xf>
    <xf numFmtId="49" fontId="6" fillId="5" borderId="1" xfId="0" applyNumberFormat="1" applyFont="1" applyFill="1" applyBorder="1" applyAlignment="1" applyProtection="1">
      <alignment horizontal="left" vertical="center" wrapText="1"/>
      <protection hidden="1"/>
    </xf>
    <xf numFmtId="4" fontId="6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4" fillId="5" borderId="1" xfId="0" applyNumberFormat="1" applyFont="1" applyFill="1" applyBorder="1" applyAlignment="1" applyProtection="1">
      <alignment horizontal="right" vertical="center" wrapText="1"/>
      <protection hidden="1"/>
    </xf>
    <xf numFmtId="4" fontId="3" fillId="5" borderId="1" xfId="1" applyNumberFormat="1" applyFont="1" applyFill="1" applyBorder="1" applyAlignment="1" applyProtection="1">
      <alignment horizontal="right" vertical="center" wrapText="1"/>
      <protection hidden="1"/>
    </xf>
    <xf numFmtId="49" fontId="9" fillId="5" borderId="1" xfId="0" applyNumberFormat="1" applyFont="1" applyFill="1" applyBorder="1" applyProtection="1">
      <protection hidden="1"/>
    </xf>
    <xf numFmtId="4" fontId="6" fillId="5" borderId="1" xfId="0" applyNumberFormat="1" applyFont="1" applyFill="1" applyBorder="1" applyAlignment="1" applyProtection="1">
      <alignment horizontal="right"/>
      <protection hidden="1"/>
    </xf>
    <xf numFmtId="49" fontId="5" fillId="5" borderId="1" xfId="0" applyNumberFormat="1" applyFont="1" applyFill="1" applyBorder="1" applyAlignment="1" applyProtection="1">
      <alignment horizontal="left" vertical="center" wrapText="1"/>
      <protection hidden="1"/>
    </xf>
    <xf numFmtId="4" fontId="4" fillId="5" borderId="1" xfId="0" applyNumberFormat="1" applyFont="1" applyFill="1" applyBorder="1" applyAlignment="1" applyProtection="1">
      <alignment horizontal="right"/>
      <protection hidden="1"/>
    </xf>
    <xf numFmtId="49" fontId="6" fillId="5" borderId="1" xfId="0" applyNumberFormat="1" applyFont="1" applyFill="1" applyBorder="1" applyProtection="1">
      <protection hidden="1"/>
    </xf>
    <xf numFmtId="4" fontId="16" fillId="5" borderId="1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0" fillId="0" borderId="0" xfId="0" applyNumberFormat="1" applyProtection="1">
      <protection hidden="1"/>
    </xf>
    <xf numFmtId="1" fontId="5" fillId="5" borderId="1" xfId="0" applyNumberFormat="1" applyFont="1" applyFill="1" applyBorder="1" applyProtection="1">
      <protection hidden="1"/>
    </xf>
    <xf numFmtId="0" fontId="5" fillId="5" borderId="1" xfId="0" applyFont="1" applyFill="1" applyBorder="1" applyAlignment="1" applyProtection="1"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4" fontId="0" fillId="5" borderId="1" xfId="0" applyNumberFormat="1" applyFill="1" applyBorder="1" applyAlignment="1" applyProtection="1">
      <protection hidden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left" vertical="center"/>
      <protection hidden="1"/>
    </xf>
    <xf numFmtId="0" fontId="5" fillId="5" borderId="4" xfId="0" applyFont="1" applyFill="1" applyBorder="1" applyAlignment="1" applyProtection="1">
      <alignment horizontal="left" vertic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164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4" xfId="0" applyNumberFormat="1" applyFont="1" applyFill="1" applyBorder="1" applyAlignment="1" applyProtection="1">
      <alignment horizontal="center" vertical="center" wrapText="1"/>
      <protection hidden="1"/>
    </xf>
    <xf numFmtId="1" fontId="5" fillId="5" borderId="5" xfId="0" applyNumberFormat="1" applyFont="1" applyFill="1" applyBorder="1" applyAlignment="1" applyProtection="1">
      <alignment horizontal="center" vertical="center"/>
      <protection hidden="1"/>
    </xf>
    <xf numFmtId="1" fontId="5" fillId="5" borderId="4" xfId="0" applyNumberFormat="1" applyFont="1" applyFill="1" applyBorder="1" applyAlignment="1" applyProtection="1">
      <alignment horizontal="center" vertical="center"/>
      <protection hidden="1"/>
    </xf>
    <xf numFmtId="164" fontId="5" fillId="5" borderId="5" xfId="0" applyNumberFormat="1" applyFont="1" applyFill="1" applyBorder="1" applyAlignment="1" applyProtection="1">
      <alignment horizontal="center" vertical="center"/>
      <protection hidden="1"/>
    </xf>
    <xf numFmtId="164" fontId="5" fillId="5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5" borderId="5" xfId="0" applyNumberFormat="1" applyFill="1" applyBorder="1" applyAlignment="1" applyProtection="1">
      <alignment horizontal="center"/>
      <protection hidden="1"/>
    </xf>
    <xf numFmtId="164" fontId="0" fillId="5" borderId="3" xfId="0" applyNumberFormat="1" applyFill="1" applyBorder="1" applyAlignment="1" applyProtection="1">
      <alignment horizontal="center"/>
      <protection hidden="1"/>
    </xf>
    <xf numFmtId="164" fontId="0" fillId="5" borderId="4" xfId="0" applyNumberFormat="1" applyFill="1" applyBorder="1" applyAlignment="1" applyProtection="1">
      <alignment horizontal="center"/>
      <protection hidden="1"/>
    </xf>
    <xf numFmtId="1" fontId="5" fillId="5" borderId="5" xfId="0" applyNumberFormat="1" applyFont="1" applyFill="1" applyBorder="1" applyAlignment="1" applyProtection="1">
      <alignment horizontal="center"/>
      <protection hidden="1"/>
    </xf>
    <xf numFmtId="1" fontId="5" fillId="5" borderId="4" xfId="0" applyNumberFormat="1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5" borderId="1" xfId="0" applyNumberForma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5" fillId="5" borderId="3" xfId="0" applyNumberFormat="1" applyFont="1" applyFill="1" applyBorder="1" applyAlignment="1" applyProtection="1">
      <alignment horizontal="center"/>
      <protection hidden="1"/>
    </xf>
    <xf numFmtId="164" fontId="0" fillId="5" borderId="5" xfId="0" applyNumberFormat="1" applyFill="1" applyBorder="1" applyAlignment="1" applyProtection="1">
      <alignment horizontal="center"/>
      <protection locked="0"/>
    </xf>
    <xf numFmtId="164" fontId="0" fillId="5" borderId="4" xfId="0" applyNumberFormat="1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 applyProtection="1">
      <alignment horizontal="center"/>
      <protection locked="0"/>
    </xf>
  </cellXfs>
  <cellStyles count="5">
    <cellStyle name="Collegamento ipertestuale" xfId="3" builtinId="8" hidden="1"/>
    <cellStyle name="Collegamento ipertestuale visitato" xfId="4" builtinId="9" hidden="1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"/>
  <sheetViews>
    <sheetView tabSelected="1" workbookViewId="0">
      <selection activeCell="F5" sqref="F5"/>
    </sheetView>
  </sheetViews>
  <sheetFormatPr defaultColWidth="11" defaultRowHeight="15.75" x14ac:dyDescent="0.25"/>
  <cols>
    <col min="1" max="1" width="2.875" style="4" customWidth="1"/>
    <col min="2" max="2" width="15.5" style="5" customWidth="1"/>
    <col min="3" max="3" width="5.875" style="5" customWidth="1"/>
    <col min="4" max="4" width="17.5" style="8" customWidth="1"/>
    <col min="5" max="5" width="19.5" style="8" customWidth="1"/>
    <col min="6" max="6" width="17.375" style="10" bestFit="1" customWidth="1"/>
    <col min="7" max="7" width="13.625" style="10" bestFit="1" customWidth="1"/>
    <col min="8" max="8" width="27.125" style="8" bestFit="1" customWidth="1"/>
    <col min="9" max="10" width="19.875" style="8" bestFit="1" customWidth="1"/>
    <col min="11" max="16384" width="11" style="5"/>
  </cols>
  <sheetData>
    <row r="2" spans="1:11" x14ac:dyDescent="0.25">
      <c r="B2" s="187" t="s">
        <v>142</v>
      </c>
      <c r="C2" s="187"/>
      <c r="D2" s="188"/>
      <c r="E2" s="188"/>
      <c r="F2" s="188"/>
      <c r="G2" s="175" t="s">
        <v>143</v>
      </c>
      <c r="H2" s="189"/>
      <c r="I2" s="189"/>
      <c r="J2" s="189"/>
    </row>
    <row r="3" spans="1:11" s="1" customFormat="1" ht="31.5" customHeight="1" x14ac:dyDescent="0.25">
      <c r="A3" s="66"/>
      <c r="B3" s="183" t="s">
        <v>137</v>
      </c>
      <c r="C3" s="184"/>
      <c r="D3" s="195" t="s">
        <v>136</v>
      </c>
      <c r="E3" s="196"/>
      <c r="F3" s="193" t="s">
        <v>44</v>
      </c>
      <c r="G3" s="194"/>
      <c r="H3" s="190" t="s">
        <v>45</v>
      </c>
      <c r="I3" s="191"/>
      <c r="J3" s="192"/>
    </row>
    <row r="4" spans="1:11" s="3" customFormat="1" ht="47.25" x14ac:dyDescent="0.25">
      <c r="A4" s="2"/>
      <c r="B4" s="185" t="s">
        <v>46</v>
      </c>
      <c r="C4" s="186"/>
      <c r="D4" s="67" t="s">
        <v>42</v>
      </c>
      <c r="E4" s="67" t="s">
        <v>43</v>
      </c>
      <c r="F4" s="68" t="s">
        <v>42</v>
      </c>
      <c r="G4" s="68" t="s">
        <v>43</v>
      </c>
      <c r="H4" s="69" t="s">
        <v>102</v>
      </c>
      <c r="I4" s="67" t="s">
        <v>101</v>
      </c>
      <c r="J4" s="67" t="s">
        <v>100</v>
      </c>
      <c r="K4" s="70" t="s">
        <v>134</v>
      </c>
    </row>
    <row r="5" spans="1:11" x14ac:dyDescent="0.25">
      <c r="B5" s="179"/>
      <c r="C5" s="180"/>
      <c r="D5" s="12"/>
      <c r="E5" s="73">
        <f>D5</f>
        <v>0</v>
      </c>
      <c r="F5" s="13"/>
      <c r="G5" s="72">
        <f>F5*K5+F5</f>
        <v>0</v>
      </c>
      <c r="H5" s="73">
        <v>0</v>
      </c>
      <c r="I5" s="74">
        <f>D5*F5</f>
        <v>0</v>
      </c>
      <c r="J5" s="74">
        <f>E5*G5</f>
        <v>0</v>
      </c>
      <c r="K5" s="71">
        <v>0.1</v>
      </c>
    </row>
    <row r="6" spans="1:11" x14ac:dyDescent="0.25">
      <c r="B6" s="179"/>
      <c r="C6" s="180"/>
      <c r="D6" s="12">
        <v>0</v>
      </c>
      <c r="E6" s="73">
        <f t="shared" ref="E6:E17" si="0">D6</f>
        <v>0</v>
      </c>
      <c r="F6" s="13">
        <v>0</v>
      </c>
      <c r="G6" s="72">
        <f>F6*K5+F6</f>
        <v>0</v>
      </c>
      <c r="H6" s="73">
        <v>0</v>
      </c>
      <c r="I6" s="74">
        <f t="shared" ref="I6:I17" si="1">D6*F6</f>
        <v>0</v>
      </c>
      <c r="J6" s="74">
        <f t="shared" ref="J6:J17" si="2">E6*G6</f>
        <v>0</v>
      </c>
    </row>
    <row r="7" spans="1:11" x14ac:dyDescent="0.25">
      <c r="B7" s="179"/>
      <c r="C7" s="180"/>
      <c r="D7" s="12">
        <v>0</v>
      </c>
      <c r="E7" s="73">
        <f t="shared" si="0"/>
        <v>0</v>
      </c>
      <c r="F7" s="13">
        <v>0</v>
      </c>
      <c r="G7" s="72">
        <f>F7*K5+F7</f>
        <v>0</v>
      </c>
      <c r="H7" s="74">
        <v>0</v>
      </c>
      <c r="I7" s="74">
        <f t="shared" si="1"/>
        <v>0</v>
      </c>
      <c r="J7" s="74">
        <f t="shared" si="2"/>
        <v>0</v>
      </c>
    </row>
    <row r="8" spans="1:11" x14ac:dyDescent="0.25">
      <c r="B8" s="179"/>
      <c r="C8" s="180"/>
      <c r="D8" s="12">
        <v>0</v>
      </c>
      <c r="E8" s="73">
        <f t="shared" si="0"/>
        <v>0</v>
      </c>
      <c r="F8" s="13">
        <v>0</v>
      </c>
      <c r="G8" s="72">
        <f>F8*K5+F8</f>
        <v>0</v>
      </c>
      <c r="H8" s="73">
        <v>0</v>
      </c>
      <c r="I8" s="74">
        <f t="shared" si="1"/>
        <v>0</v>
      </c>
      <c r="J8" s="74">
        <f t="shared" si="2"/>
        <v>0</v>
      </c>
    </row>
    <row r="9" spans="1:11" x14ac:dyDescent="0.25">
      <c r="B9" s="179"/>
      <c r="C9" s="180"/>
      <c r="D9" s="12">
        <v>0</v>
      </c>
      <c r="E9" s="73">
        <f t="shared" si="0"/>
        <v>0</v>
      </c>
      <c r="F9" s="13">
        <v>0</v>
      </c>
      <c r="G9" s="72">
        <f>F9*K5+F9</f>
        <v>0</v>
      </c>
      <c r="H9" s="73">
        <v>0</v>
      </c>
      <c r="I9" s="74">
        <f t="shared" si="1"/>
        <v>0</v>
      </c>
      <c r="J9" s="74">
        <f t="shared" si="2"/>
        <v>0</v>
      </c>
    </row>
    <row r="10" spans="1:11" x14ac:dyDescent="0.25">
      <c r="B10" s="179"/>
      <c r="C10" s="180"/>
      <c r="D10" s="12">
        <v>0</v>
      </c>
      <c r="E10" s="73">
        <f t="shared" si="0"/>
        <v>0</v>
      </c>
      <c r="F10" s="13">
        <v>0</v>
      </c>
      <c r="G10" s="72">
        <f>F10*K5+F10</f>
        <v>0</v>
      </c>
      <c r="H10" s="73">
        <v>0</v>
      </c>
      <c r="I10" s="74">
        <f t="shared" si="1"/>
        <v>0</v>
      </c>
      <c r="J10" s="74">
        <f t="shared" si="2"/>
        <v>0</v>
      </c>
    </row>
    <row r="11" spans="1:11" x14ac:dyDescent="0.25">
      <c r="B11" s="179"/>
      <c r="C11" s="180"/>
      <c r="D11" s="12">
        <v>0</v>
      </c>
      <c r="E11" s="73">
        <f t="shared" si="0"/>
        <v>0</v>
      </c>
      <c r="F11" s="13">
        <v>0</v>
      </c>
      <c r="G11" s="72">
        <f>F11*K5+F11</f>
        <v>0</v>
      </c>
      <c r="H11" s="73">
        <v>0</v>
      </c>
      <c r="I11" s="74">
        <f t="shared" si="1"/>
        <v>0</v>
      </c>
      <c r="J11" s="74">
        <f t="shared" si="2"/>
        <v>0</v>
      </c>
    </row>
    <row r="12" spans="1:11" x14ac:dyDescent="0.25">
      <c r="B12" s="179"/>
      <c r="C12" s="180"/>
      <c r="D12" s="12">
        <v>0</v>
      </c>
      <c r="E12" s="73">
        <f>D12</f>
        <v>0</v>
      </c>
      <c r="F12" s="13">
        <v>0</v>
      </c>
      <c r="G12" s="72">
        <f>F12*K5+F12</f>
        <v>0</v>
      </c>
      <c r="H12" s="73">
        <v>0</v>
      </c>
      <c r="I12" s="74">
        <f t="shared" si="1"/>
        <v>0</v>
      </c>
      <c r="J12" s="74">
        <f t="shared" si="2"/>
        <v>0</v>
      </c>
    </row>
    <row r="13" spans="1:11" x14ac:dyDescent="0.25">
      <c r="B13" s="179"/>
      <c r="C13" s="180"/>
      <c r="D13" s="12">
        <v>0</v>
      </c>
      <c r="E13" s="73">
        <f t="shared" si="0"/>
        <v>0</v>
      </c>
      <c r="F13" s="13">
        <v>0</v>
      </c>
      <c r="G13" s="72">
        <f>F13*K5+F13</f>
        <v>0</v>
      </c>
      <c r="H13" s="73">
        <v>0</v>
      </c>
      <c r="I13" s="74">
        <f t="shared" si="1"/>
        <v>0</v>
      </c>
      <c r="J13" s="74">
        <f t="shared" si="2"/>
        <v>0</v>
      </c>
    </row>
    <row r="14" spans="1:11" x14ac:dyDescent="0.25">
      <c r="B14" s="179"/>
      <c r="C14" s="180"/>
      <c r="D14" s="12">
        <v>0</v>
      </c>
      <c r="E14" s="73">
        <f>D14</f>
        <v>0</v>
      </c>
      <c r="F14" s="13">
        <v>0</v>
      </c>
      <c r="G14" s="72">
        <f>F14*K5+F14</f>
        <v>0</v>
      </c>
      <c r="H14" s="73">
        <v>0</v>
      </c>
      <c r="I14" s="74">
        <f t="shared" si="1"/>
        <v>0</v>
      </c>
      <c r="J14" s="74">
        <f>E14*G14</f>
        <v>0</v>
      </c>
    </row>
    <row r="15" spans="1:11" x14ac:dyDescent="0.25">
      <c r="B15" s="179"/>
      <c r="C15" s="180"/>
      <c r="D15" s="12">
        <v>0</v>
      </c>
      <c r="E15" s="73">
        <f>D15</f>
        <v>0</v>
      </c>
      <c r="F15" s="13">
        <v>0</v>
      </c>
      <c r="G15" s="72">
        <f>F15*K5+F15</f>
        <v>0</v>
      </c>
      <c r="H15" s="73">
        <v>0</v>
      </c>
      <c r="I15" s="74">
        <f t="shared" si="1"/>
        <v>0</v>
      </c>
      <c r="J15" s="74">
        <f>E15*G15</f>
        <v>0</v>
      </c>
    </row>
    <row r="16" spans="1:11" x14ac:dyDescent="0.25">
      <c r="B16" s="179"/>
      <c r="C16" s="180"/>
      <c r="D16" s="12">
        <v>0</v>
      </c>
      <c r="E16" s="73">
        <f>D16</f>
        <v>0</v>
      </c>
      <c r="F16" s="13">
        <v>0</v>
      </c>
      <c r="G16" s="72">
        <f>F16*K5+F16</f>
        <v>0</v>
      </c>
      <c r="H16" s="73">
        <v>0</v>
      </c>
      <c r="I16" s="74">
        <f t="shared" si="1"/>
        <v>0</v>
      </c>
      <c r="J16" s="74">
        <f>E16*G16</f>
        <v>0</v>
      </c>
    </row>
    <row r="17" spans="1:11" x14ac:dyDescent="0.25">
      <c r="B17" s="179"/>
      <c r="C17" s="180"/>
      <c r="D17" s="12">
        <v>0</v>
      </c>
      <c r="E17" s="73">
        <f t="shared" si="0"/>
        <v>0</v>
      </c>
      <c r="F17" s="13">
        <v>0</v>
      </c>
      <c r="G17" s="72">
        <f>F17*K5+F17</f>
        <v>0</v>
      </c>
      <c r="H17" s="73">
        <v>0</v>
      </c>
      <c r="I17" s="74">
        <f t="shared" si="1"/>
        <v>0</v>
      </c>
      <c r="J17" s="74">
        <f t="shared" si="2"/>
        <v>0</v>
      </c>
    </row>
    <row r="18" spans="1:11" s="7" customFormat="1" ht="36" customHeight="1" x14ac:dyDescent="0.25">
      <c r="A18" s="6"/>
      <c r="B18" s="181" t="s">
        <v>47</v>
      </c>
      <c r="C18" s="182"/>
      <c r="D18" s="78"/>
      <c r="E18" s="77"/>
      <c r="F18" s="79"/>
      <c r="G18" s="75"/>
      <c r="H18" s="76">
        <f>SUM(H5:H17)</f>
        <v>0</v>
      </c>
      <c r="I18" s="76">
        <f>SUM(I5:I17)</f>
        <v>0</v>
      </c>
      <c r="J18" s="76">
        <f>SUM(J5:J17)</f>
        <v>0</v>
      </c>
    </row>
    <row r="22" spans="1:11" x14ac:dyDescent="0.25">
      <c r="F22" s="9"/>
      <c r="K22" s="9"/>
    </row>
    <row r="23" spans="1:11" x14ac:dyDescent="0.25">
      <c r="F23" s="9"/>
      <c r="K23" s="9"/>
    </row>
    <row r="24" spans="1:11" x14ac:dyDescent="0.25">
      <c r="F24" s="9"/>
      <c r="K24" s="9"/>
    </row>
    <row r="25" spans="1:11" x14ac:dyDescent="0.25">
      <c r="F25" s="9"/>
      <c r="K25" s="11"/>
    </row>
  </sheetData>
  <sheetProtection algorithmName="SHA-512" hashValue="VmLjiE2RskEBk0ViPgXxijNo1wxvPSV4Zor290q2WJ1ko3a5FKwwomfObPBRllCXfu1sj+St19xHudomYUh2IA==" saltValue="yJ5rcm28BdzZi25W5eHz9w==" spinCount="100000" sheet="1" objects="1" scenarios="1" selectLockedCells="1"/>
  <mergeCells count="22">
    <mergeCell ref="B2:C2"/>
    <mergeCell ref="D2:F2"/>
    <mergeCell ref="H2:J2"/>
    <mergeCell ref="B15:C15"/>
    <mergeCell ref="B16:C16"/>
    <mergeCell ref="H3:J3"/>
    <mergeCell ref="F3:G3"/>
    <mergeCell ref="D3:E3"/>
    <mergeCell ref="B17:C17"/>
    <mergeCell ref="B18:C18"/>
    <mergeCell ref="B3:C3"/>
    <mergeCell ref="B4:C4"/>
    <mergeCell ref="B8:C8"/>
    <mergeCell ref="B9:C9"/>
    <mergeCell ref="B10:C10"/>
    <mergeCell ref="B5:C5"/>
    <mergeCell ref="B6:C6"/>
    <mergeCell ref="B7:C7"/>
    <mergeCell ref="B14:C14"/>
    <mergeCell ref="B11:C11"/>
    <mergeCell ref="B12:C12"/>
    <mergeCell ref="B13:C13"/>
  </mergeCells>
  <phoneticPr fontId="1" type="noConversion"/>
  <pageMargins left="0.34" right="0.49" top="0.61" bottom="0.98425196850393704" header="0.28000000000000003" footer="0.51181102362204722"/>
  <pageSetup paperSize="9" scale="76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opLeftCell="A32" workbookViewId="0">
      <selection activeCell="E50" sqref="E50"/>
    </sheetView>
  </sheetViews>
  <sheetFormatPr defaultColWidth="11" defaultRowHeight="15.75" x14ac:dyDescent="0.25"/>
  <cols>
    <col min="1" max="1" width="36.125" style="5" bestFit="1" customWidth="1"/>
    <col min="2" max="2" width="18" style="9" bestFit="1" customWidth="1"/>
    <col min="3" max="3" width="9.125" style="5" bestFit="1" customWidth="1"/>
    <col min="4" max="4" width="15.375" style="5" bestFit="1" customWidth="1"/>
    <col min="5" max="5" width="18" style="9" bestFit="1" customWidth="1"/>
    <col min="6" max="6" width="6.125" style="5" bestFit="1" customWidth="1"/>
    <col min="7" max="7" width="21.5" style="5" customWidth="1"/>
    <col min="8" max="9" width="11" style="5"/>
    <col min="10" max="10" width="8.875" style="5" bestFit="1" customWidth="1"/>
    <col min="11" max="16384" width="11" style="5"/>
  </cols>
  <sheetData>
    <row r="1" spans="1:9" x14ac:dyDescent="0.25">
      <c r="A1" s="176" t="s">
        <v>142</v>
      </c>
      <c r="B1" s="201">
        <f>Ricavi!D2</f>
        <v>0</v>
      </c>
      <c r="C1" s="202"/>
      <c r="D1" s="203"/>
      <c r="E1" s="204" t="s">
        <v>143</v>
      </c>
      <c r="F1" s="205"/>
      <c r="G1" s="178">
        <f>Ricavi!H2</f>
        <v>0</v>
      </c>
    </row>
    <row r="2" spans="1:9" ht="23.25" customHeight="1" x14ac:dyDescent="0.25">
      <c r="A2" s="197" t="s">
        <v>20</v>
      </c>
      <c r="B2" s="198"/>
      <c r="C2" s="198"/>
      <c r="D2" s="198"/>
      <c r="E2" s="198"/>
      <c r="F2" s="198"/>
      <c r="G2" s="198"/>
    </row>
    <row r="3" spans="1:9" ht="38.25" x14ac:dyDescent="0.25">
      <c r="A3" s="80" t="s">
        <v>33</v>
      </c>
      <c r="B3" s="86" t="s">
        <v>21</v>
      </c>
      <c r="C3" s="87" t="s">
        <v>22</v>
      </c>
      <c r="D3" s="88" t="s">
        <v>118</v>
      </c>
      <c r="E3" s="89" t="s">
        <v>23</v>
      </c>
      <c r="F3" s="90" t="s">
        <v>19</v>
      </c>
      <c r="G3" s="90" t="s">
        <v>62</v>
      </c>
      <c r="H3" s="14"/>
      <c r="I3" s="14"/>
    </row>
    <row r="4" spans="1:9" s="14" customFormat="1" x14ac:dyDescent="0.25">
      <c r="A4" s="81" t="s">
        <v>11</v>
      </c>
      <c r="B4" s="91"/>
      <c r="C4" s="92"/>
      <c r="D4" s="93"/>
      <c r="E4" s="94"/>
      <c r="F4" s="93"/>
      <c r="G4" s="93"/>
      <c r="H4" s="7"/>
      <c r="I4" s="7"/>
    </row>
    <row r="5" spans="1:9" s="7" customFormat="1" x14ac:dyDescent="0.25">
      <c r="A5" s="82" t="s">
        <v>24</v>
      </c>
      <c r="B5" s="22">
        <v>0</v>
      </c>
      <c r="C5" s="23">
        <v>0.22</v>
      </c>
      <c r="D5" s="95">
        <f>B5*C5</f>
        <v>0</v>
      </c>
      <c r="E5" s="95">
        <f t="shared" ref="E5:E10" si="0">D5+B5</f>
        <v>0</v>
      </c>
      <c r="F5" s="96">
        <v>0.2</v>
      </c>
      <c r="G5" s="97">
        <f>B5*F5</f>
        <v>0</v>
      </c>
    </row>
    <row r="6" spans="1:9" s="7" customFormat="1" x14ac:dyDescent="0.25">
      <c r="A6" s="83" t="s">
        <v>25</v>
      </c>
      <c r="B6" s="24">
        <v>0</v>
      </c>
      <c r="C6" s="25">
        <v>0.22</v>
      </c>
      <c r="D6" s="95">
        <f>B6*C6</f>
        <v>0</v>
      </c>
      <c r="E6" s="95">
        <f t="shared" si="0"/>
        <v>0</v>
      </c>
      <c r="F6" s="96">
        <v>0.2</v>
      </c>
      <c r="G6" s="97">
        <f>B6*F6</f>
        <v>0</v>
      </c>
    </row>
    <row r="7" spans="1:9" s="7" customFormat="1" x14ac:dyDescent="0.25">
      <c r="A7" s="83" t="s">
        <v>26</v>
      </c>
      <c r="B7" s="24">
        <v>0</v>
      </c>
      <c r="C7" s="25">
        <v>0.22</v>
      </c>
      <c r="D7" s="95">
        <f>B7*C7</f>
        <v>0</v>
      </c>
      <c r="E7" s="95">
        <f t="shared" si="0"/>
        <v>0</v>
      </c>
      <c r="F7" s="96">
        <v>0.2</v>
      </c>
      <c r="G7" s="97">
        <f>B7*F7</f>
        <v>0</v>
      </c>
    </row>
    <row r="8" spans="1:9" s="7" customFormat="1" x14ac:dyDescent="0.25">
      <c r="A8" s="83" t="s">
        <v>27</v>
      </c>
      <c r="B8" s="24">
        <v>0</v>
      </c>
      <c r="C8" s="25">
        <v>0.22</v>
      </c>
      <c r="D8" s="95">
        <f>B8*C8</f>
        <v>0</v>
      </c>
      <c r="E8" s="95">
        <f t="shared" si="0"/>
        <v>0</v>
      </c>
      <c r="F8" s="96">
        <v>0.2</v>
      </c>
      <c r="G8" s="97">
        <f>B8*F8</f>
        <v>0</v>
      </c>
    </row>
    <row r="9" spans="1:9" s="7" customFormat="1" x14ac:dyDescent="0.25">
      <c r="A9" s="84" t="s">
        <v>14</v>
      </c>
      <c r="B9" s="26">
        <v>0</v>
      </c>
      <c r="C9" s="27">
        <v>0.22</v>
      </c>
      <c r="D9" s="95">
        <f>B9*C9</f>
        <v>0</v>
      </c>
      <c r="E9" s="95">
        <f t="shared" si="0"/>
        <v>0</v>
      </c>
      <c r="F9" s="96">
        <v>0.2</v>
      </c>
      <c r="G9" s="97">
        <f>B9*F9</f>
        <v>0</v>
      </c>
    </row>
    <row r="10" spans="1:9" s="7" customFormat="1" x14ac:dyDescent="0.25">
      <c r="A10" s="84" t="s">
        <v>29</v>
      </c>
      <c r="B10" s="104">
        <f>SUM(B5:B9)</f>
        <v>0</v>
      </c>
      <c r="C10" s="105"/>
      <c r="D10" s="98">
        <f>SUM(D5:D9)</f>
        <v>0</v>
      </c>
      <c r="E10" s="99">
        <f t="shared" si="0"/>
        <v>0</v>
      </c>
      <c r="F10" s="100"/>
      <c r="G10" s="98">
        <f>SUM(G5:G9)</f>
        <v>0</v>
      </c>
      <c r="I10" s="14"/>
    </row>
    <row r="11" spans="1:9" s="14" customFormat="1" x14ac:dyDescent="0.25">
      <c r="A11" s="81" t="s">
        <v>12</v>
      </c>
      <c r="B11" s="95"/>
      <c r="C11" s="106"/>
      <c r="D11" s="101"/>
      <c r="E11" s="101"/>
      <c r="F11" s="102"/>
      <c r="G11" s="102"/>
      <c r="H11" s="7"/>
      <c r="I11" s="7"/>
    </row>
    <row r="12" spans="1:9" s="7" customFormat="1" x14ac:dyDescent="0.25">
      <c r="A12" s="85" t="s">
        <v>15</v>
      </c>
      <c r="B12" s="103"/>
      <c r="C12" s="103"/>
      <c r="D12" s="103"/>
      <c r="E12" s="103"/>
      <c r="F12" s="103"/>
      <c r="G12" s="103"/>
    </row>
    <row r="13" spans="1:9" s="7" customFormat="1" x14ac:dyDescent="0.25">
      <c r="A13" s="28"/>
      <c r="B13" s="29">
        <v>0</v>
      </c>
      <c r="C13" s="30">
        <v>0.22</v>
      </c>
      <c r="D13" s="95">
        <f>B13*C13</f>
        <v>0</v>
      </c>
      <c r="E13" s="95">
        <f>D13+B13</f>
        <v>0</v>
      </c>
      <c r="F13" s="96">
        <v>0.2</v>
      </c>
      <c r="G13" s="97">
        <f>B13*F13</f>
        <v>0</v>
      </c>
    </row>
    <row r="14" spans="1:9" s="7" customFormat="1" x14ac:dyDescent="0.25">
      <c r="A14" s="28"/>
      <c r="B14" s="29">
        <v>0</v>
      </c>
      <c r="C14" s="30">
        <v>0.22</v>
      </c>
      <c r="D14" s="95">
        <f>B14*C14</f>
        <v>0</v>
      </c>
      <c r="E14" s="95">
        <f>D14+B14</f>
        <v>0</v>
      </c>
      <c r="F14" s="96">
        <v>0.2</v>
      </c>
      <c r="G14" s="97">
        <f>B14*F14</f>
        <v>0</v>
      </c>
    </row>
    <row r="15" spans="1:9" s="7" customFormat="1" x14ac:dyDescent="0.25">
      <c r="A15" s="28"/>
      <c r="B15" s="29">
        <v>0</v>
      </c>
      <c r="C15" s="30">
        <v>0.22</v>
      </c>
      <c r="D15" s="95">
        <f>B15*C15</f>
        <v>0</v>
      </c>
      <c r="E15" s="95">
        <f>D15+B15</f>
        <v>0</v>
      </c>
      <c r="F15" s="96">
        <v>0.2</v>
      </c>
      <c r="G15" s="97">
        <f t="shared" ref="G15:G21" si="1">B15*F15</f>
        <v>0</v>
      </c>
    </row>
    <row r="16" spans="1:9" s="7" customFormat="1" x14ac:dyDescent="0.25">
      <c r="A16" s="85" t="s">
        <v>16</v>
      </c>
      <c r="B16" s="111"/>
      <c r="C16" s="112"/>
      <c r="D16" s="95"/>
      <c r="E16" s="95"/>
      <c r="F16" s="95"/>
      <c r="G16" s="97"/>
    </row>
    <row r="17" spans="1:10" s="7" customFormat="1" x14ac:dyDescent="0.25">
      <c r="A17" s="28" t="s">
        <v>31</v>
      </c>
      <c r="B17" s="29">
        <v>0</v>
      </c>
      <c r="C17" s="30">
        <v>0.22</v>
      </c>
      <c r="D17" s="95">
        <f>B17*C17</f>
        <v>0</v>
      </c>
      <c r="E17" s="95">
        <f>D17+B17</f>
        <v>0</v>
      </c>
      <c r="F17" s="96">
        <v>0.2</v>
      </c>
      <c r="G17" s="97">
        <f t="shared" si="1"/>
        <v>0</v>
      </c>
    </row>
    <row r="18" spans="1:10" s="7" customFormat="1" x14ac:dyDescent="0.25">
      <c r="A18" s="110" t="s">
        <v>17</v>
      </c>
      <c r="B18" s="111"/>
      <c r="C18" s="112"/>
      <c r="D18" s="103"/>
      <c r="E18" s="103"/>
      <c r="F18" s="103"/>
      <c r="G18" s="103"/>
    </row>
    <row r="19" spans="1:10" s="7" customFormat="1" x14ac:dyDescent="0.25">
      <c r="A19" s="31"/>
      <c r="B19" s="29">
        <v>0</v>
      </c>
      <c r="C19" s="30">
        <v>0.22</v>
      </c>
      <c r="D19" s="95">
        <f>B19*C19</f>
        <v>0</v>
      </c>
      <c r="E19" s="95">
        <f>D19+B19</f>
        <v>0</v>
      </c>
      <c r="F19" s="96">
        <v>0.2</v>
      </c>
      <c r="G19" s="97">
        <f t="shared" si="1"/>
        <v>0</v>
      </c>
    </row>
    <row r="20" spans="1:10" s="7" customFormat="1" x14ac:dyDescent="0.25">
      <c r="A20" s="31" t="s">
        <v>18</v>
      </c>
      <c r="B20" s="29">
        <v>0</v>
      </c>
      <c r="C20" s="30">
        <v>0.22</v>
      </c>
      <c r="D20" s="95">
        <f>B20*C20</f>
        <v>0</v>
      </c>
      <c r="E20" s="95">
        <f>D20+B20</f>
        <v>0</v>
      </c>
      <c r="F20" s="96">
        <v>0.2</v>
      </c>
      <c r="G20" s="97">
        <f t="shared" si="1"/>
        <v>0</v>
      </c>
    </row>
    <row r="21" spans="1:10" s="7" customFormat="1" x14ac:dyDescent="0.25">
      <c r="A21" s="32"/>
      <c r="B21" s="33">
        <v>0</v>
      </c>
      <c r="C21" s="34">
        <v>0.22</v>
      </c>
      <c r="D21" s="95">
        <f>B21*C21</f>
        <v>0</v>
      </c>
      <c r="E21" s="95">
        <f>D21+B21</f>
        <v>0</v>
      </c>
      <c r="F21" s="96">
        <v>0.2</v>
      </c>
      <c r="G21" s="97">
        <f t="shared" si="1"/>
        <v>0</v>
      </c>
    </row>
    <row r="22" spans="1:10" s="7" customFormat="1" x14ac:dyDescent="0.25">
      <c r="A22" s="84" t="s">
        <v>30</v>
      </c>
      <c r="B22" s="104">
        <f>SUM(B13:B21)</f>
        <v>0</v>
      </c>
      <c r="C22" s="104"/>
      <c r="D22" s="98">
        <f>SUM(D13:D21)</f>
        <v>0</v>
      </c>
      <c r="E22" s="99">
        <f>D22+B22</f>
        <v>0</v>
      </c>
      <c r="F22" s="100"/>
      <c r="G22" s="98">
        <f>SUM(G13:G21)</f>
        <v>0</v>
      </c>
    </row>
    <row r="23" spans="1:10" s="7" customFormat="1" ht="27.75" customHeight="1" x14ac:dyDescent="0.25">
      <c r="A23" s="108" t="s">
        <v>28</v>
      </c>
      <c r="B23" s="107">
        <f>B10+B22</f>
        <v>0</v>
      </c>
      <c r="C23" s="109"/>
      <c r="D23" s="107">
        <f>D10+D22</f>
        <v>0</v>
      </c>
      <c r="E23" s="107">
        <f>E10+E22</f>
        <v>0</v>
      </c>
      <c r="F23" s="107"/>
      <c r="G23" s="107">
        <f>G10+G22</f>
        <v>0</v>
      </c>
    </row>
    <row r="24" spans="1:10" s="7" customFormat="1" x14ac:dyDescent="0.25">
      <c r="A24" s="6"/>
      <c r="B24" s="15"/>
      <c r="C24" s="6"/>
      <c r="D24" s="16"/>
      <c r="E24" s="15"/>
      <c r="F24" s="6"/>
      <c r="H24" s="199" t="s">
        <v>139</v>
      </c>
      <c r="I24" s="200"/>
    </row>
    <row r="25" spans="1:10" s="7" customFormat="1" ht="37.5" hidden="1" customHeight="1" x14ac:dyDescent="0.25">
      <c r="A25" s="17" t="s">
        <v>138</v>
      </c>
      <c r="B25" s="18"/>
      <c r="C25" s="19"/>
      <c r="D25" s="18"/>
      <c r="E25" s="35"/>
      <c r="F25" s="18"/>
      <c r="G25" s="18"/>
      <c r="J25" s="20">
        <f>E49*0.1</f>
        <v>0</v>
      </c>
    </row>
    <row r="26" spans="1:10" s="7" customFormat="1" ht="27.75" customHeight="1" x14ac:dyDescent="0.25">
      <c r="A26" s="6"/>
      <c r="B26" s="15"/>
      <c r="C26" s="6"/>
      <c r="D26" s="16"/>
      <c r="E26" s="15"/>
      <c r="F26" s="6"/>
      <c r="H26" s="5"/>
      <c r="I26" s="5"/>
    </row>
    <row r="27" spans="1:10" ht="23.25" x14ac:dyDescent="0.25">
      <c r="A27" s="116" t="s">
        <v>32</v>
      </c>
      <c r="B27" s="86" t="s">
        <v>21</v>
      </c>
      <c r="C27" s="90" t="s">
        <v>22</v>
      </c>
      <c r="D27" s="90"/>
      <c r="E27" s="86" t="s">
        <v>23</v>
      </c>
      <c r="H27" s="14"/>
      <c r="I27" s="14"/>
    </row>
    <row r="28" spans="1:10" s="14" customFormat="1" x14ac:dyDescent="0.25">
      <c r="A28" s="100"/>
      <c r="B28" s="91"/>
      <c r="C28" s="93"/>
      <c r="D28" s="93"/>
      <c r="E28" s="91"/>
      <c r="F28" s="5"/>
      <c r="H28" s="5"/>
      <c r="I28" s="5"/>
    </row>
    <row r="29" spans="1:10" x14ac:dyDescent="0.25">
      <c r="A29" s="100" t="s">
        <v>38</v>
      </c>
      <c r="B29" s="72"/>
      <c r="C29" s="113"/>
      <c r="D29" s="113"/>
      <c r="E29" s="72"/>
    </row>
    <row r="30" spans="1:10" x14ac:dyDescent="0.25">
      <c r="A30" s="101" t="s">
        <v>103</v>
      </c>
      <c r="B30" s="13">
        <v>0</v>
      </c>
      <c r="C30" s="36">
        <v>0.22</v>
      </c>
      <c r="D30" s="95">
        <f>B30*C30</f>
        <v>0</v>
      </c>
      <c r="E30" s="95">
        <f>D30+B30</f>
        <v>0</v>
      </c>
    </row>
    <row r="31" spans="1:10" x14ac:dyDescent="0.25">
      <c r="A31" s="100" t="s">
        <v>3</v>
      </c>
      <c r="B31" s="114"/>
      <c r="C31" s="114"/>
      <c r="D31" s="114"/>
      <c r="E31" s="114"/>
    </row>
    <row r="32" spans="1:10" x14ac:dyDescent="0.25">
      <c r="A32" s="117" t="s">
        <v>104</v>
      </c>
      <c r="B32" s="13">
        <v>0</v>
      </c>
      <c r="C32" s="36">
        <v>0.22</v>
      </c>
      <c r="D32" s="95">
        <f t="shared" ref="D32:D37" si="2">B32*C32</f>
        <v>0</v>
      </c>
      <c r="E32" s="95">
        <f t="shared" ref="E32:E37" si="3">D32+B32</f>
        <v>0</v>
      </c>
    </row>
    <row r="33" spans="1:9" x14ac:dyDescent="0.25">
      <c r="A33" s="101" t="s">
        <v>35</v>
      </c>
      <c r="B33" s="13">
        <v>0</v>
      </c>
      <c r="C33" s="36">
        <v>0.22</v>
      </c>
      <c r="D33" s="95">
        <f t="shared" si="2"/>
        <v>0</v>
      </c>
      <c r="E33" s="95">
        <f t="shared" si="3"/>
        <v>0</v>
      </c>
    </row>
    <row r="34" spans="1:9" x14ac:dyDescent="0.25">
      <c r="A34" s="101" t="s">
        <v>51</v>
      </c>
      <c r="B34" s="13">
        <v>0</v>
      </c>
      <c r="C34" s="36">
        <v>0</v>
      </c>
      <c r="D34" s="95">
        <f t="shared" si="2"/>
        <v>0</v>
      </c>
      <c r="E34" s="95">
        <f t="shared" si="3"/>
        <v>0</v>
      </c>
    </row>
    <row r="35" spans="1:9" x14ac:dyDescent="0.25">
      <c r="A35" s="101" t="s">
        <v>52</v>
      </c>
      <c r="B35" s="13">
        <v>0</v>
      </c>
      <c r="C35" s="36">
        <v>0.22</v>
      </c>
      <c r="D35" s="95">
        <f t="shared" si="2"/>
        <v>0</v>
      </c>
      <c r="E35" s="95">
        <f t="shared" si="3"/>
        <v>0</v>
      </c>
    </row>
    <row r="36" spans="1:9" x14ac:dyDescent="0.25">
      <c r="A36" s="101" t="s">
        <v>105</v>
      </c>
      <c r="B36" s="13">
        <v>0</v>
      </c>
      <c r="C36" s="36">
        <v>0.22</v>
      </c>
      <c r="D36" s="95">
        <f t="shared" si="2"/>
        <v>0</v>
      </c>
      <c r="E36" s="95">
        <f t="shared" si="3"/>
        <v>0</v>
      </c>
    </row>
    <row r="37" spans="1:9" x14ac:dyDescent="0.25">
      <c r="A37" s="101" t="s">
        <v>60</v>
      </c>
      <c r="B37" s="13">
        <v>0</v>
      </c>
      <c r="C37" s="36">
        <v>0.22</v>
      </c>
      <c r="D37" s="95">
        <f t="shared" si="2"/>
        <v>0</v>
      </c>
      <c r="E37" s="95">
        <f t="shared" si="3"/>
        <v>0</v>
      </c>
    </row>
    <row r="38" spans="1:9" x14ac:dyDescent="0.25">
      <c r="A38" s="100" t="s">
        <v>4</v>
      </c>
      <c r="B38" s="114"/>
      <c r="C38" s="114"/>
      <c r="D38" s="114"/>
      <c r="E38" s="114"/>
    </row>
    <row r="39" spans="1:9" x14ac:dyDescent="0.25">
      <c r="A39" s="118" t="s">
        <v>140</v>
      </c>
      <c r="B39" s="13"/>
      <c r="C39" s="36">
        <v>0</v>
      </c>
      <c r="D39" s="95">
        <f>B39*C39</f>
        <v>0</v>
      </c>
      <c r="E39" s="95">
        <f>D39+B39</f>
        <v>0</v>
      </c>
    </row>
    <row r="40" spans="1:9" x14ac:dyDescent="0.25">
      <c r="A40" s="118" t="s">
        <v>141</v>
      </c>
      <c r="B40" s="13">
        <v>0</v>
      </c>
      <c r="C40" s="36">
        <v>0</v>
      </c>
      <c r="D40" s="95">
        <f>B40*C40</f>
        <v>0</v>
      </c>
      <c r="E40" s="95">
        <f>D40+B40</f>
        <v>0</v>
      </c>
    </row>
    <row r="41" spans="1:9" x14ac:dyDescent="0.25">
      <c r="A41" s="100" t="s">
        <v>5</v>
      </c>
      <c r="B41" s="72"/>
      <c r="C41" s="113"/>
      <c r="D41" s="115"/>
      <c r="E41" s="95"/>
    </row>
    <row r="42" spans="1:9" x14ac:dyDescent="0.25">
      <c r="A42" s="118" t="s">
        <v>36</v>
      </c>
      <c r="B42" s="13">
        <v>0</v>
      </c>
      <c r="C42" s="36">
        <v>0</v>
      </c>
      <c r="D42" s="95">
        <f>B42*C42</f>
        <v>0</v>
      </c>
      <c r="E42" s="95">
        <f>D42+B42</f>
        <v>0</v>
      </c>
    </row>
    <row r="43" spans="1:9" x14ac:dyDescent="0.25">
      <c r="A43" s="118" t="s">
        <v>37</v>
      </c>
      <c r="B43" s="13">
        <v>0</v>
      </c>
      <c r="C43" s="36">
        <v>0.22</v>
      </c>
      <c r="D43" s="95">
        <f>B43*C43</f>
        <v>0</v>
      </c>
      <c r="E43" s="95">
        <f>D43+B43</f>
        <v>0</v>
      </c>
    </row>
    <row r="44" spans="1:9" x14ac:dyDescent="0.25">
      <c r="A44" s="81" t="s">
        <v>56</v>
      </c>
      <c r="B44" s="114"/>
      <c r="C44" s="114"/>
      <c r="D44" s="114"/>
      <c r="E44" s="114"/>
      <c r="G44" s="21"/>
    </row>
    <row r="45" spans="1:9" x14ac:dyDescent="0.25">
      <c r="A45" s="119" t="s">
        <v>106</v>
      </c>
      <c r="B45" s="13">
        <v>0</v>
      </c>
      <c r="C45" s="36">
        <v>0.22</v>
      </c>
      <c r="D45" s="95">
        <f>B45*C45</f>
        <v>0</v>
      </c>
      <c r="E45" s="95">
        <f>D45+B45</f>
        <v>0</v>
      </c>
      <c r="H45" s="7"/>
      <c r="I45" s="7"/>
    </row>
    <row r="46" spans="1:9" s="7" customFormat="1" ht="27.75" customHeight="1" x14ac:dyDescent="0.25">
      <c r="A46" s="108" t="s">
        <v>39</v>
      </c>
      <c r="B46" s="107">
        <f>SUM(B30:B45)</f>
        <v>0</v>
      </c>
      <c r="C46" s="109"/>
      <c r="D46" s="107">
        <f>SUM(D30:D45)</f>
        <v>0</v>
      </c>
      <c r="E46" s="107">
        <f>SUM(E30:E45)</f>
        <v>0</v>
      </c>
      <c r="F46" s="5"/>
      <c r="H46" s="5"/>
      <c r="I46" s="5"/>
    </row>
    <row r="47" spans="1:9" x14ac:dyDescent="0.25">
      <c r="H47" s="11"/>
    </row>
    <row r="48" spans="1:9" ht="37.5" x14ac:dyDescent="0.25">
      <c r="A48" s="120" t="s">
        <v>41</v>
      </c>
      <c r="B48" s="107">
        <f>B23+B46</f>
        <v>0</v>
      </c>
      <c r="C48" s="109"/>
      <c r="D48" s="107">
        <f>D23+D46</f>
        <v>0</v>
      </c>
      <c r="E48" s="107">
        <f>E23+E46+E25</f>
        <v>0</v>
      </c>
    </row>
    <row r="49" spans="1:5" ht="37.5" x14ac:dyDescent="0.25">
      <c r="A49" s="120" t="s">
        <v>40</v>
      </c>
      <c r="B49" s="72"/>
      <c r="C49" s="113"/>
      <c r="D49" s="113"/>
      <c r="E49" s="107">
        <f>IF(E48&lt;40001,E48,40000)</f>
        <v>0</v>
      </c>
    </row>
    <row r="50" spans="1:5" ht="18.75" x14ac:dyDescent="0.25">
      <c r="A50" s="120" t="s">
        <v>132</v>
      </c>
      <c r="B50" s="72"/>
      <c r="C50" s="113"/>
      <c r="D50" s="113"/>
      <c r="E50" s="35">
        <v>0</v>
      </c>
    </row>
  </sheetData>
  <sheetProtection algorithmName="SHA-512" hashValue="yDOnMpyx3UwxuJO6q4mfKPQtpG8cIYPzv3rBUYu8+FN9xJPcZlHwPYeW20yf6bDx5gkWRdMQJofhneWf0O1qKw==" saltValue="6ZpDUweSSuODL19sDP/W1Q==" spinCount="100000" sheet="1" selectLockedCells="1"/>
  <mergeCells count="4">
    <mergeCell ref="A2:G2"/>
    <mergeCell ref="H24:I24"/>
    <mergeCell ref="B1:D1"/>
    <mergeCell ref="E1:F1"/>
  </mergeCells>
  <pageMargins left="0" right="0" top="0.17" bottom="0" header="0" footer="0"/>
  <pageSetup paperSize="9" scale="64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22" workbookViewId="0">
      <selection activeCell="C16" sqref="C16"/>
    </sheetView>
  </sheetViews>
  <sheetFormatPr defaultColWidth="11" defaultRowHeight="15.75" x14ac:dyDescent="0.25"/>
  <cols>
    <col min="1" max="1" width="33.5" style="5" bestFit="1" customWidth="1"/>
    <col min="2" max="2" width="17.75" style="51" bestFit="1" customWidth="1"/>
    <col min="3" max="3" width="16.875" style="51" bestFit="1" customWidth="1"/>
    <col min="4" max="4" width="16.625" style="52" hidden="1" customWidth="1"/>
    <col min="5" max="6" width="11" style="5"/>
    <col min="7" max="7" width="7.125" style="5" bestFit="1" customWidth="1"/>
    <col min="8" max="8" width="15.625" style="5" bestFit="1" customWidth="1"/>
    <col min="9" max="9" width="3.125" style="5" bestFit="1" customWidth="1"/>
    <col min="10" max="10" width="15.375" style="5" customWidth="1"/>
    <col min="11" max="11" width="17" style="5" customWidth="1"/>
    <col min="12" max="16384" width="11" style="5"/>
  </cols>
  <sheetData>
    <row r="1" spans="1:11" x14ac:dyDescent="0.25">
      <c r="A1" s="176" t="s">
        <v>142</v>
      </c>
      <c r="B1" s="201">
        <f>Ricavi!D2</f>
        <v>0</v>
      </c>
      <c r="C1" s="202"/>
      <c r="D1" s="203"/>
      <c r="E1" s="204" t="s">
        <v>143</v>
      </c>
      <c r="F1" s="205"/>
      <c r="G1" s="208">
        <f>Ricavi!H2</f>
        <v>0</v>
      </c>
      <c r="H1" s="208"/>
      <c r="I1" s="208"/>
      <c r="J1" s="208"/>
    </row>
    <row r="2" spans="1:11" ht="23.25" customHeight="1" x14ac:dyDescent="0.35">
      <c r="A2" s="206" t="s">
        <v>66</v>
      </c>
      <c r="B2" s="206"/>
      <c r="C2" s="206"/>
      <c r="D2" s="206"/>
    </row>
    <row r="3" spans="1:11" s="38" customFormat="1" x14ac:dyDescent="0.25">
      <c r="A3" s="81" t="s">
        <v>1</v>
      </c>
      <c r="B3" s="121" t="s">
        <v>100</v>
      </c>
      <c r="C3" s="122" t="s">
        <v>101</v>
      </c>
      <c r="D3" s="123" t="s">
        <v>68</v>
      </c>
      <c r="E3" s="5"/>
      <c r="F3" s="5"/>
    </row>
    <row r="4" spans="1:11" x14ac:dyDescent="0.25">
      <c r="A4" s="124" t="s">
        <v>0</v>
      </c>
      <c r="B4" s="125">
        <f>Ricavi!J18</f>
        <v>0</v>
      </c>
      <c r="C4" s="126">
        <f>Ricavi!I18</f>
        <v>0</v>
      </c>
      <c r="D4" s="126">
        <f>Ricavi!H18</f>
        <v>0</v>
      </c>
    </row>
    <row r="5" spans="1:11" hidden="1" x14ac:dyDescent="0.25">
      <c r="A5" s="85" t="s">
        <v>133</v>
      </c>
      <c r="B5" s="127">
        <v>0</v>
      </c>
      <c r="C5" s="128">
        <v>0</v>
      </c>
      <c r="D5" s="128">
        <v>0</v>
      </c>
    </row>
    <row r="6" spans="1:11" x14ac:dyDescent="0.25">
      <c r="A6" s="85" t="s">
        <v>115</v>
      </c>
      <c r="B6" s="129">
        <f>C7</f>
        <v>0</v>
      </c>
      <c r="C6" s="128">
        <f>D7</f>
        <v>0</v>
      </c>
      <c r="D6" s="128">
        <v>0</v>
      </c>
    </row>
    <row r="7" spans="1:11" x14ac:dyDescent="0.25">
      <c r="A7" s="130" t="s">
        <v>48</v>
      </c>
      <c r="B7" s="129">
        <f>B11*10/100</f>
        <v>0</v>
      </c>
      <c r="C7" s="54">
        <v>0</v>
      </c>
      <c r="D7" s="42">
        <v>0</v>
      </c>
    </row>
    <row r="8" spans="1:11" s="38" customFormat="1" ht="37.5" x14ac:dyDescent="0.25">
      <c r="A8" s="108" t="s">
        <v>63</v>
      </c>
      <c r="B8" s="131">
        <f>B4-B6+B7</f>
        <v>0</v>
      </c>
      <c r="C8" s="131">
        <f>C4-C6+C7+C5</f>
        <v>0</v>
      </c>
      <c r="D8" s="43">
        <f>D4-D6+D7</f>
        <v>0</v>
      </c>
    </row>
    <row r="9" spans="1:11" s="45" customFormat="1" ht="18.75" x14ac:dyDescent="0.25">
      <c r="A9" s="81" t="s">
        <v>2</v>
      </c>
      <c r="B9" s="131"/>
      <c r="C9" s="138"/>
      <c r="D9" s="44"/>
    </row>
    <row r="10" spans="1:11" s="46" customFormat="1" x14ac:dyDescent="0.25">
      <c r="A10" s="124" t="s">
        <v>61</v>
      </c>
      <c r="B10" s="125"/>
      <c r="C10" s="126"/>
      <c r="D10" s="40"/>
    </row>
    <row r="11" spans="1:11" s="46" customFormat="1" x14ac:dyDescent="0.25">
      <c r="A11" s="132" t="s">
        <v>103</v>
      </c>
      <c r="B11" s="127">
        <f>C11+C11*Ricavi!K5</f>
        <v>0</v>
      </c>
      <c r="C11" s="53">
        <v>0</v>
      </c>
      <c r="D11" s="42">
        <v>0</v>
      </c>
      <c r="G11" s="207" t="s">
        <v>42</v>
      </c>
      <c r="H11" s="207"/>
      <c r="I11" s="207"/>
      <c r="J11" s="207"/>
      <c r="K11" s="207"/>
    </row>
    <row r="12" spans="1:11" s="46" customFormat="1" x14ac:dyDescent="0.25">
      <c r="A12" s="85" t="s">
        <v>3</v>
      </c>
      <c r="B12" s="127"/>
      <c r="C12" s="127"/>
      <c r="D12" s="42"/>
      <c r="G12" s="46" t="s">
        <v>144</v>
      </c>
      <c r="H12" s="173">
        <f>C36</f>
        <v>0</v>
      </c>
      <c r="I12" s="46">
        <v>24</v>
      </c>
      <c r="J12" s="173">
        <f>H12*I12/100</f>
        <v>0</v>
      </c>
    </row>
    <row r="13" spans="1:11" s="46" customFormat="1" x14ac:dyDescent="0.25">
      <c r="A13" s="132" t="s">
        <v>50</v>
      </c>
      <c r="B13" s="128">
        <f t="shared" ref="B13:B18" si="0">C13+C13*10%</f>
        <v>0</v>
      </c>
      <c r="C13" s="54">
        <v>0</v>
      </c>
      <c r="D13" s="42">
        <v>0</v>
      </c>
      <c r="G13" s="46" t="s">
        <v>145</v>
      </c>
      <c r="H13" s="173">
        <f>C36+C23+C24+C25</f>
        <v>0</v>
      </c>
      <c r="I13" s="46">
        <v>4</v>
      </c>
      <c r="J13" s="173">
        <f>H13*I13/100</f>
        <v>0</v>
      </c>
    </row>
    <row r="14" spans="1:11" s="46" customFormat="1" x14ac:dyDescent="0.25">
      <c r="A14" s="132" t="s">
        <v>35</v>
      </c>
      <c r="B14" s="128">
        <f t="shared" si="0"/>
        <v>0</v>
      </c>
      <c r="C14" s="54">
        <v>0</v>
      </c>
      <c r="D14" s="42">
        <v>0</v>
      </c>
      <c r="H14" s="173"/>
      <c r="J14" s="173"/>
      <c r="K14" s="177">
        <f>J12+J13</f>
        <v>0</v>
      </c>
    </row>
    <row r="15" spans="1:11" s="46" customFormat="1" x14ac:dyDescent="0.25">
      <c r="A15" s="132" t="s">
        <v>51</v>
      </c>
      <c r="B15" s="128">
        <f t="shared" si="0"/>
        <v>0</v>
      </c>
      <c r="C15" s="54">
        <v>0</v>
      </c>
      <c r="D15" s="42">
        <v>0</v>
      </c>
      <c r="H15" s="173"/>
      <c r="J15" s="173"/>
    </row>
    <row r="16" spans="1:11" s="46" customFormat="1" x14ac:dyDescent="0.25">
      <c r="A16" s="132" t="s">
        <v>52</v>
      </c>
      <c r="B16" s="128">
        <f t="shared" si="0"/>
        <v>0</v>
      </c>
      <c r="C16" s="54">
        <v>0</v>
      </c>
      <c r="D16" s="42">
        <v>0</v>
      </c>
      <c r="H16" s="173"/>
      <c r="J16" s="174"/>
      <c r="K16" s="5"/>
    </row>
    <row r="17" spans="1:11" s="46" customFormat="1" x14ac:dyDescent="0.25">
      <c r="A17" s="132" t="s">
        <v>53</v>
      </c>
      <c r="B17" s="128">
        <f t="shared" si="0"/>
        <v>0</v>
      </c>
      <c r="C17" s="54">
        <v>0</v>
      </c>
      <c r="D17" s="42">
        <v>0</v>
      </c>
      <c r="G17" s="207" t="s">
        <v>43</v>
      </c>
      <c r="H17" s="207"/>
      <c r="I17" s="207"/>
      <c r="J17" s="207"/>
      <c r="K17" s="207"/>
    </row>
    <row r="18" spans="1:11" s="46" customFormat="1" x14ac:dyDescent="0.25">
      <c r="A18" s="132" t="s">
        <v>60</v>
      </c>
      <c r="B18" s="128">
        <f t="shared" si="0"/>
        <v>0</v>
      </c>
      <c r="C18" s="54">
        <v>0</v>
      </c>
      <c r="D18" s="42">
        <v>0</v>
      </c>
      <c r="G18" s="46" t="s">
        <v>144</v>
      </c>
      <c r="H18" s="173">
        <f>B36</f>
        <v>0</v>
      </c>
      <c r="I18" s="46">
        <v>24</v>
      </c>
      <c r="J18" s="173">
        <f>H18*I18/100</f>
        <v>0</v>
      </c>
    </row>
    <row r="19" spans="1:11" s="46" customFormat="1" x14ac:dyDescent="0.25">
      <c r="A19" s="85" t="s">
        <v>4</v>
      </c>
      <c r="B19" s="127"/>
      <c r="C19" s="127"/>
      <c r="D19" s="42"/>
      <c r="G19" s="46" t="s">
        <v>145</v>
      </c>
      <c r="H19" s="173">
        <f>B36+B25+B24+B23</f>
        <v>0</v>
      </c>
      <c r="I19" s="46">
        <v>4</v>
      </c>
      <c r="J19" s="173">
        <f>H19*I19/100</f>
        <v>0</v>
      </c>
    </row>
    <row r="20" spans="1:11" s="46" customFormat="1" x14ac:dyDescent="0.25">
      <c r="A20" s="132" t="s">
        <v>34</v>
      </c>
      <c r="B20" s="128">
        <f>C20</f>
        <v>0</v>
      </c>
      <c r="C20" s="54">
        <v>0</v>
      </c>
      <c r="D20" s="42">
        <v>0</v>
      </c>
      <c r="H20" s="173"/>
      <c r="J20" s="173"/>
      <c r="K20" s="177">
        <f>J18+J19</f>
        <v>0</v>
      </c>
    </row>
    <row r="21" spans="1:11" s="46" customFormat="1" x14ac:dyDescent="0.25">
      <c r="A21" s="132" t="s">
        <v>54</v>
      </c>
      <c r="B21" s="128">
        <f>C21</f>
        <v>0</v>
      </c>
      <c r="C21" s="54">
        <v>0</v>
      </c>
      <c r="D21" s="42">
        <v>0</v>
      </c>
      <c r="H21" s="173"/>
      <c r="J21" s="173"/>
      <c r="K21" s="38"/>
    </row>
    <row r="22" spans="1:11" s="46" customFormat="1" x14ac:dyDescent="0.25">
      <c r="A22" s="85" t="s">
        <v>5</v>
      </c>
      <c r="B22" s="127"/>
      <c r="C22" s="127"/>
      <c r="D22" s="42"/>
      <c r="H22" s="173"/>
      <c r="J22" s="173"/>
      <c r="K22" s="5"/>
    </row>
    <row r="23" spans="1:11" s="46" customFormat="1" x14ac:dyDescent="0.25">
      <c r="A23" s="132" t="s">
        <v>49</v>
      </c>
      <c r="B23" s="128">
        <f>C23</f>
        <v>0</v>
      </c>
      <c r="C23" s="54">
        <v>0</v>
      </c>
      <c r="D23" s="42">
        <v>0</v>
      </c>
      <c r="H23" s="173"/>
      <c r="J23" s="173"/>
      <c r="K23" s="47"/>
    </row>
    <row r="24" spans="1:11" s="46" customFormat="1" x14ac:dyDescent="0.25">
      <c r="A24" s="132" t="s">
        <v>117</v>
      </c>
      <c r="B24" s="128">
        <f>C24</f>
        <v>0</v>
      </c>
      <c r="C24" s="54">
        <v>0</v>
      </c>
      <c r="D24" s="42">
        <v>0</v>
      </c>
      <c r="H24" s="173"/>
      <c r="J24" s="173"/>
      <c r="K24" s="5"/>
    </row>
    <row r="25" spans="1:11" s="46" customFormat="1" x14ac:dyDescent="0.25">
      <c r="A25" s="132" t="s">
        <v>37</v>
      </c>
      <c r="B25" s="128">
        <f>C25</f>
        <v>0</v>
      </c>
      <c r="C25" s="54">
        <v>0</v>
      </c>
      <c r="D25" s="42">
        <v>0</v>
      </c>
      <c r="H25" s="173"/>
      <c r="J25" s="174"/>
      <c r="K25" s="5"/>
    </row>
    <row r="26" spans="1:11" s="46" customFormat="1" x14ac:dyDescent="0.25">
      <c r="A26" s="85" t="s">
        <v>55</v>
      </c>
      <c r="B26" s="127"/>
      <c r="C26" s="128"/>
      <c r="D26" s="42"/>
      <c r="K26" s="173"/>
    </row>
    <row r="27" spans="1:11" s="46" customFormat="1" x14ac:dyDescent="0.25">
      <c r="A27" s="132" t="s">
        <v>6</v>
      </c>
      <c r="B27" s="128">
        <f>C27</f>
        <v>0</v>
      </c>
      <c r="C27" s="128">
        <f>'Piano degli investimenti'!G10</f>
        <v>0</v>
      </c>
      <c r="D27" s="42">
        <f>'Piano degli investimenti'!H9</f>
        <v>0</v>
      </c>
    </row>
    <row r="28" spans="1:11" s="46" customFormat="1" x14ac:dyDescent="0.25">
      <c r="A28" s="132" t="s">
        <v>7</v>
      </c>
      <c r="B28" s="128">
        <f>C28</f>
        <v>0</v>
      </c>
      <c r="C28" s="128">
        <f>'Piano degli investimenti'!G22</f>
        <v>0</v>
      </c>
      <c r="D28" s="42">
        <f>'Piano degli investimenti'!H21</f>
        <v>0</v>
      </c>
    </row>
    <row r="29" spans="1:11" x14ac:dyDescent="0.25">
      <c r="A29" s="85" t="s">
        <v>56</v>
      </c>
      <c r="B29" s="127"/>
      <c r="C29" s="128"/>
      <c r="D29" s="42"/>
    </row>
    <row r="30" spans="1:11" x14ac:dyDescent="0.25">
      <c r="A30" s="133" t="s">
        <v>106</v>
      </c>
      <c r="B30" s="128">
        <f>C30+C30*Ricavi!K5</f>
        <v>0</v>
      </c>
      <c r="C30" s="54">
        <v>0</v>
      </c>
      <c r="D30" s="42"/>
    </row>
    <row r="31" spans="1:11" s="38" customFormat="1" ht="37.5" x14ac:dyDescent="0.25">
      <c r="A31" s="108" t="s">
        <v>8</v>
      </c>
      <c r="B31" s="131">
        <f>SUM(B11:B30)</f>
        <v>0</v>
      </c>
      <c r="C31" s="131">
        <f>C11+C13+C14+C15+C16+C17+C18+C20+C21+C23+C25+C27+C28+C30+C24</f>
        <v>0</v>
      </c>
      <c r="D31" s="43">
        <f>SUM(D11:D30)</f>
        <v>0</v>
      </c>
    </row>
    <row r="32" spans="1:11" ht="18.75" x14ac:dyDescent="0.25">
      <c r="A32" s="81" t="s">
        <v>9</v>
      </c>
      <c r="B32" s="131"/>
      <c r="C32" s="131"/>
      <c r="D32" s="43"/>
      <c r="G32" s="207"/>
      <c r="H32" s="207"/>
      <c r="I32" s="207"/>
      <c r="J32" s="207"/>
      <c r="K32" s="207"/>
    </row>
    <row r="33" spans="1:11" s="38" customFormat="1" x14ac:dyDescent="0.25">
      <c r="A33" s="82" t="s">
        <v>57</v>
      </c>
      <c r="B33" s="125">
        <f>('Piano degli investimenti'!E49-'Piano degli investimenti'!E49/5)*0.06</f>
        <v>0</v>
      </c>
      <c r="C33" s="125">
        <f>'Piano degli investimenti'!E49*0.06</f>
        <v>0</v>
      </c>
      <c r="D33" s="39"/>
      <c r="G33" s="46"/>
      <c r="H33" s="46"/>
      <c r="I33" s="46"/>
      <c r="J33" s="46"/>
    </row>
    <row r="34" spans="1:11" x14ac:dyDescent="0.25">
      <c r="A34" s="83" t="s">
        <v>58</v>
      </c>
      <c r="B34" s="127">
        <f>C34+C34*10%</f>
        <v>0</v>
      </c>
      <c r="C34" s="53">
        <v>0</v>
      </c>
      <c r="D34" s="41"/>
      <c r="G34" s="46"/>
      <c r="H34" s="46"/>
      <c r="I34" s="46"/>
      <c r="J34" s="46"/>
    </row>
    <row r="35" spans="1:11" s="38" customFormat="1" ht="18.75" x14ac:dyDescent="0.25">
      <c r="A35" s="108" t="s">
        <v>64</v>
      </c>
      <c r="B35" s="131">
        <f>SUM(B33:B34)</f>
        <v>0</v>
      </c>
      <c r="C35" s="131">
        <f>SUM(C33:C34)</f>
        <v>0</v>
      </c>
      <c r="D35" s="43">
        <f>SUM(D33:D34)</f>
        <v>0</v>
      </c>
      <c r="G35" s="46"/>
      <c r="H35" s="46"/>
      <c r="I35" s="46"/>
      <c r="J35" s="46"/>
      <c r="K35" s="47"/>
    </row>
    <row r="36" spans="1:11" ht="37.5" x14ac:dyDescent="0.25">
      <c r="A36" s="108" t="s">
        <v>65</v>
      </c>
      <c r="B36" s="134">
        <f>B8-B31-B35</f>
        <v>0</v>
      </c>
      <c r="C36" s="134">
        <f>C8-C31-C35</f>
        <v>0</v>
      </c>
      <c r="D36" s="48">
        <f>D8-D31-D35</f>
        <v>0</v>
      </c>
      <c r="G36" s="46"/>
      <c r="H36" s="46"/>
      <c r="I36" s="46"/>
      <c r="J36" s="46"/>
    </row>
    <row r="37" spans="1:11" ht="18.75" x14ac:dyDescent="0.25">
      <c r="A37" s="135" t="s">
        <v>113</v>
      </c>
      <c r="B37" s="136">
        <f>B36</f>
        <v>0</v>
      </c>
      <c r="C37" s="136">
        <f>C36</f>
        <v>0</v>
      </c>
      <c r="D37" s="49">
        <f>D36</f>
        <v>0</v>
      </c>
      <c r="G37" s="46"/>
      <c r="H37" s="46"/>
      <c r="I37" s="46"/>
    </row>
    <row r="38" spans="1:11" x14ac:dyDescent="0.25">
      <c r="A38" s="85" t="s">
        <v>59</v>
      </c>
      <c r="B38" s="125">
        <f>K20</f>
        <v>0</v>
      </c>
      <c r="C38" s="125">
        <f>K14</f>
        <v>0</v>
      </c>
      <c r="D38" s="39"/>
    </row>
    <row r="39" spans="1:11" ht="18.75" x14ac:dyDescent="0.25">
      <c r="A39" s="108" t="s">
        <v>10</v>
      </c>
      <c r="B39" s="134">
        <f>B36-B38</f>
        <v>0</v>
      </c>
      <c r="C39" s="134">
        <f>C36-C38</f>
        <v>0</v>
      </c>
      <c r="D39" s="48">
        <f>D36-D38</f>
        <v>0</v>
      </c>
    </row>
    <row r="40" spans="1:11" ht="37.5" x14ac:dyDescent="0.25">
      <c r="A40" s="108" t="s">
        <v>127</v>
      </c>
      <c r="B40" s="137">
        <f>B39*0.8</f>
        <v>0</v>
      </c>
      <c r="C40" s="137">
        <f>C39*0.8</f>
        <v>0</v>
      </c>
      <c r="D40" s="50"/>
    </row>
  </sheetData>
  <sheetProtection algorithmName="SHA-512" hashValue="+PF+gdFyWpRM1RwBSpbyQd5jvtGrEIPX6CY2aN1J6+3qFM7HjrY26dkJNd/acjzUAoqPeoakp+2p36lJuS1RPg==" saltValue="oQxTxFIOi1znkqDB2LMDig==" spinCount="100000" sheet="1" objects="1" scenarios="1" selectLockedCells="1"/>
  <mergeCells count="7">
    <mergeCell ref="A2:D2"/>
    <mergeCell ref="G11:K11"/>
    <mergeCell ref="G32:K32"/>
    <mergeCell ref="B1:D1"/>
    <mergeCell ref="E1:F1"/>
    <mergeCell ref="G1:J1"/>
    <mergeCell ref="G17:K17"/>
  </mergeCells>
  <printOptions horizontalCentered="1"/>
  <pageMargins left="0.17" right="0.17" top="0.35433070866141736" bottom="0.74803149606299213" header="0.27559055118110237" footer="0.23622047244094491"/>
  <pageSetup paperSize="9" scale="62" orientation="portrait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6"/>
  <sheetViews>
    <sheetView topLeftCell="A25" workbookViewId="0">
      <selection activeCell="C4" sqref="C4"/>
    </sheetView>
  </sheetViews>
  <sheetFormatPr defaultColWidth="11" defaultRowHeight="15.75" x14ac:dyDescent="0.25"/>
  <cols>
    <col min="1" max="1" width="2.375" style="5" customWidth="1"/>
    <col min="2" max="2" width="38" style="5" bestFit="1" customWidth="1"/>
    <col min="3" max="3" width="23.25" style="51" customWidth="1"/>
    <col min="4" max="4" width="22.375" style="51" customWidth="1"/>
    <col min="5" max="5" width="18.375" style="52" hidden="1" customWidth="1"/>
    <col min="6" max="16384" width="11" style="5"/>
  </cols>
  <sheetData>
    <row r="1" spans="2:12" x14ac:dyDescent="0.25">
      <c r="B1" s="176" t="s">
        <v>142</v>
      </c>
      <c r="C1" s="201">
        <f>Ricavi!D2</f>
        <v>0</v>
      </c>
      <c r="D1" s="202"/>
      <c r="E1" s="203"/>
      <c r="F1" s="204" t="s">
        <v>143</v>
      </c>
      <c r="G1" s="205"/>
      <c r="H1" s="201">
        <f>Ricavi!H2</f>
        <v>0</v>
      </c>
      <c r="I1" s="203"/>
    </row>
    <row r="2" spans="2:12" ht="27.75" customHeight="1" x14ac:dyDescent="0.25">
      <c r="B2" s="211" t="s">
        <v>69</v>
      </c>
      <c r="C2" s="211"/>
      <c r="D2" s="211"/>
      <c r="E2" s="211"/>
    </row>
    <row r="3" spans="2:12" ht="15.75" customHeight="1" x14ac:dyDescent="0.25">
      <c r="B3" s="198"/>
      <c r="C3" s="198"/>
      <c r="D3" s="198"/>
      <c r="E3" s="198"/>
    </row>
    <row r="4" spans="2:12" s="14" customFormat="1" x14ac:dyDescent="0.25">
      <c r="B4" s="139" t="s">
        <v>70</v>
      </c>
      <c r="C4" s="121" t="s">
        <v>100</v>
      </c>
      <c r="D4" s="122" t="s">
        <v>101</v>
      </c>
      <c r="E4" s="37" t="s">
        <v>67</v>
      </c>
    </row>
    <row r="5" spans="2:12" s="7" customFormat="1" x14ac:dyDescent="0.25">
      <c r="B5" s="140" t="s">
        <v>71</v>
      </c>
      <c r="C5" s="141"/>
      <c r="D5" s="138"/>
      <c r="E5" s="44"/>
    </row>
    <row r="6" spans="2:12" s="7" customFormat="1" x14ac:dyDescent="0.25">
      <c r="B6" s="142" t="s">
        <v>13</v>
      </c>
      <c r="C6" s="138">
        <f>D6-'Piano degli investimenti'!G10</f>
        <v>0</v>
      </c>
      <c r="D6" s="138">
        <f>'Piano degli investimenti'!B10-'Piano degli investimenti'!G10+E6</f>
        <v>0</v>
      </c>
      <c r="E6" s="44">
        <v>0</v>
      </c>
      <c r="F6" s="209"/>
      <c r="G6" s="210"/>
      <c r="H6" s="210"/>
      <c r="I6" s="210"/>
    </row>
    <row r="7" spans="2:12" s="7" customFormat="1" x14ac:dyDescent="0.25">
      <c r="B7" s="142" t="s">
        <v>72</v>
      </c>
      <c r="C7" s="138">
        <f>D7-'Piano degli investimenti'!G22</f>
        <v>0</v>
      </c>
      <c r="D7" s="138">
        <f>'Piano degli investimenti'!B22-'Piano degli investimenti'!G22+E7</f>
        <v>0</v>
      </c>
      <c r="E7" s="44">
        <v>0</v>
      </c>
      <c r="F7" s="209"/>
      <c r="G7" s="210"/>
      <c r="H7" s="210"/>
      <c r="I7" s="210"/>
    </row>
    <row r="8" spans="2:12" s="7" customFormat="1" x14ac:dyDescent="0.25">
      <c r="B8" s="143" t="s">
        <v>108</v>
      </c>
      <c r="C8" s="144">
        <f>C6+C7</f>
        <v>0</v>
      </c>
      <c r="D8" s="144">
        <f>D6+D7</f>
        <v>0</v>
      </c>
      <c r="E8" s="55">
        <f>E6+E7</f>
        <v>0</v>
      </c>
    </row>
    <row r="9" spans="2:12" s="7" customFormat="1" x14ac:dyDescent="0.25">
      <c r="B9" s="140" t="s">
        <v>73</v>
      </c>
      <c r="C9" s="141"/>
      <c r="D9" s="138"/>
      <c r="E9" s="44"/>
    </row>
    <row r="10" spans="2:12" s="7" customFormat="1" ht="15" customHeight="1" x14ac:dyDescent="0.25">
      <c r="B10" s="145" t="s">
        <v>129</v>
      </c>
      <c r="C10" s="146">
        <f>D10-'Conto economico'!B40+'Conto economico'!B27+'Conto economico'!B28-'Conto economico'!B7+'Conto economico'!B6-'Piano degli investimenti'!E49/5+'Conto economico'!B39+'Conto economico'!B24</f>
        <v>0</v>
      </c>
      <c r="D10" s="146">
        <f>'Conto economico'!C39+'Piano degli investimenti'!G10+'Piano degli investimenti'!G22-'Piano degli investimenti'!E49/5-'Conto economico'!C7+'Conto economico'!C6+E10-D11+D31-D12+D32+D33+'Conto economico'!C24+'Piano degli investimenti'!D48+D20+'Conto economico'!C5-E22+'Piano degli investimenti'!E25+'Piano degli investimenti'!B46</f>
        <v>0</v>
      </c>
      <c r="E10" s="44">
        <v>0</v>
      </c>
      <c r="F10" s="212" t="s">
        <v>128</v>
      </c>
      <c r="G10" s="213"/>
      <c r="H10" s="213"/>
      <c r="I10" s="213"/>
      <c r="J10" s="56"/>
      <c r="K10" s="56"/>
      <c r="L10" s="56"/>
    </row>
    <row r="11" spans="2:12" s="14" customFormat="1" x14ac:dyDescent="0.25">
      <c r="B11" s="142" t="s">
        <v>74</v>
      </c>
      <c r="C11" s="146">
        <f>D11</f>
        <v>0</v>
      </c>
      <c r="D11" s="138">
        <v>0</v>
      </c>
      <c r="E11" s="44">
        <v>0</v>
      </c>
    </row>
    <row r="12" spans="2:12" s="7" customFormat="1" x14ac:dyDescent="0.25">
      <c r="B12" s="145" t="s">
        <v>114</v>
      </c>
      <c r="C12" s="138">
        <f>D12</f>
        <v>0</v>
      </c>
      <c r="D12" s="138">
        <v>0</v>
      </c>
      <c r="E12" s="44">
        <v>0</v>
      </c>
      <c r="F12" s="209"/>
      <c r="G12" s="210"/>
      <c r="H12" s="210"/>
      <c r="I12" s="210"/>
    </row>
    <row r="13" spans="2:12" s="7" customFormat="1" x14ac:dyDescent="0.25">
      <c r="B13" s="145" t="s">
        <v>48</v>
      </c>
      <c r="C13" s="138">
        <f>'Conto economico'!B7</f>
        <v>0</v>
      </c>
      <c r="D13" s="138">
        <f>'Conto economico'!C7</f>
        <v>0</v>
      </c>
      <c r="E13" s="44">
        <v>0</v>
      </c>
    </row>
    <row r="14" spans="2:12" s="7" customFormat="1" x14ac:dyDescent="0.25">
      <c r="B14" s="143" t="s">
        <v>107</v>
      </c>
      <c r="C14" s="144">
        <f>C10+C11+C12+C13</f>
        <v>0</v>
      </c>
      <c r="D14" s="144">
        <f>D10+D11+D12+D13</f>
        <v>0</v>
      </c>
      <c r="E14" s="55">
        <f>E10+E11+E12+E13</f>
        <v>0</v>
      </c>
    </row>
    <row r="15" spans="2:12" s="7" customFormat="1" ht="21" x14ac:dyDescent="0.25">
      <c r="B15" s="147" t="s">
        <v>75</v>
      </c>
      <c r="C15" s="148">
        <f>C8+C14</f>
        <v>0</v>
      </c>
      <c r="D15" s="148">
        <f>D8+D14</f>
        <v>0</v>
      </c>
      <c r="E15" s="57">
        <f>E8+E14</f>
        <v>0</v>
      </c>
    </row>
    <row r="16" spans="2:12" s="7" customFormat="1" x14ac:dyDescent="0.25">
      <c r="B16" s="149"/>
      <c r="C16" s="128"/>
      <c r="D16" s="128"/>
      <c r="E16" s="42"/>
    </row>
    <row r="17" spans="2:5" s="7" customFormat="1" x14ac:dyDescent="0.25">
      <c r="B17" s="139" t="s">
        <v>76</v>
      </c>
      <c r="C17" s="138"/>
      <c r="D17" s="138"/>
      <c r="E17" s="44"/>
    </row>
    <row r="18" spans="2:5" s="7" customFormat="1" x14ac:dyDescent="0.25">
      <c r="B18" s="140" t="s">
        <v>77</v>
      </c>
      <c r="C18" s="138"/>
      <c r="D18" s="138"/>
      <c r="E18" s="44"/>
    </row>
    <row r="19" spans="2:5" s="7" customFormat="1" x14ac:dyDescent="0.25">
      <c r="B19" s="142" t="s">
        <v>78</v>
      </c>
      <c r="C19" s="138">
        <f>D19</f>
        <v>0</v>
      </c>
      <c r="D19" s="138">
        <f>E26+E19</f>
        <v>0</v>
      </c>
      <c r="E19" s="44">
        <v>0</v>
      </c>
    </row>
    <row r="20" spans="2:5" s="7" customFormat="1" x14ac:dyDescent="0.25">
      <c r="B20" s="145" t="s">
        <v>135</v>
      </c>
      <c r="C20" s="138">
        <f>-'Conto economico'!B40</f>
        <v>0</v>
      </c>
      <c r="D20" s="138">
        <f>-'Conto economico'!C40</f>
        <v>0</v>
      </c>
      <c r="E20" s="44">
        <v>0</v>
      </c>
    </row>
    <row r="21" spans="2:5" s="7" customFormat="1" x14ac:dyDescent="0.25">
      <c r="B21" s="145" t="s">
        <v>112</v>
      </c>
      <c r="C21" s="138">
        <f>D22-'Conto economico'!C40+D21</f>
        <v>0</v>
      </c>
      <c r="D21" s="138">
        <f>+E22-E22</f>
        <v>0</v>
      </c>
      <c r="E21" s="44">
        <v>0</v>
      </c>
    </row>
    <row r="22" spans="2:5" s="7" customFormat="1" x14ac:dyDescent="0.25">
      <c r="B22" s="142" t="s">
        <v>79</v>
      </c>
      <c r="C22" s="138">
        <f>'Conto economico'!B39</f>
        <v>0</v>
      </c>
      <c r="D22" s="138">
        <f>'Conto economico'!C39</f>
        <v>0</v>
      </c>
      <c r="E22" s="44">
        <f>'Conto economico'!D39</f>
        <v>0</v>
      </c>
    </row>
    <row r="23" spans="2:5" x14ac:dyDescent="0.25">
      <c r="B23" s="143" t="s">
        <v>109</v>
      </c>
      <c r="C23" s="150">
        <f>C19+C22+C21+C20</f>
        <v>0</v>
      </c>
      <c r="D23" s="150">
        <f>D19+D22+D21+D20</f>
        <v>0</v>
      </c>
      <c r="E23" s="58">
        <f>E19+E20+E21+E22</f>
        <v>0</v>
      </c>
    </row>
    <row r="24" spans="2:5" x14ac:dyDescent="0.25">
      <c r="B24" s="140" t="s">
        <v>80</v>
      </c>
      <c r="C24" s="141"/>
      <c r="D24" s="138"/>
      <c r="E24" s="44"/>
    </row>
    <row r="25" spans="2:5" x14ac:dyDescent="0.25">
      <c r="B25" s="142" t="s">
        <v>81</v>
      </c>
      <c r="C25" s="138">
        <f>'Conto economico'!B24+D25</f>
        <v>0</v>
      </c>
      <c r="D25" s="138">
        <f>'Conto economico'!C24+E25</f>
        <v>0</v>
      </c>
      <c r="E25" s="44">
        <v>0</v>
      </c>
    </row>
    <row r="26" spans="2:5" x14ac:dyDescent="0.25">
      <c r="B26" s="142" t="s">
        <v>132</v>
      </c>
      <c r="C26" s="137">
        <f>D26</f>
        <v>0</v>
      </c>
      <c r="D26" s="137">
        <f>'Piano degli investimenti'!E50+E26</f>
        <v>0</v>
      </c>
      <c r="E26" s="44">
        <v>0</v>
      </c>
    </row>
    <row r="27" spans="2:5" x14ac:dyDescent="0.25">
      <c r="B27" s="142" t="s">
        <v>82</v>
      </c>
      <c r="C27" s="137"/>
      <c r="D27" s="137">
        <f>E27</f>
        <v>0</v>
      </c>
      <c r="E27" s="44">
        <v>0</v>
      </c>
    </row>
    <row r="28" spans="2:5" x14ac:dyDescent="0.25">
      <c r="B28" s="142" t="s">
        <v>83</v>
      </c>
      <c r="C28" s="138">
        <f>D28-'Piano degli investimenti'!E49/5</f>
        <v>0</v>
      </c>
      <c r="D28" s="138">
        <f>'Piano degli investimenti'!E49-'Piano degli investimenti'!E49/5</f>
        <v>0</v>
      </c>
      <c r="E28" s="44">
        <v>0</v>
      </c>
    </row>
    <row r="29" spans="2:5" x14ac:dyDescent="0.25">
      <c r="B29" s="143" t="s">
        <v>110</v>
      </c>
      <c r="C29" s="150">
        <f>C25+C26+C27+C28</f>
        <v>0</v>
      </c>
      <c r="D29" s="150">
        <f>D25+D26+D27+D28</f>
        <v>0</v>
      </c>
      <c r="E29" s="58">
        <f>E25+E26+E28+E27</f>
        <v>0</v>
      </c>
    </row>
    <row r="30" spans="2:5" x14ac:dyDescent="0.25">
      <c r="B30" s="140" t="s">
        <v>84</v>
      </c>
      <c r="C30" s="141"/>
      <c r="D30" s="138"/>
      <c r="E30" s="44"/>
    </row>
    <row r="31" spans="2:5" x14ac:dyDescent="0.25">
      <c r="B31" s="142" t="s">
        <v>85</v>
      </c>
      <c r="C31" s="138">
        <f>D31</f>
        <v>0</v>
      </c>
      <c r="D31" s="138">
        <f>E31</f>
        <v>0</v>
      </c>
      <c r="E31" s="44">
        <v>0</v>
      </c>
    </row>
    <row r="32" spans="2:5" x14ac:dyDescent="0.25">
      <c r="B32" s="142" t="s">
        <v>86</v>
      </c>
      <c r="C32" s="137">
        <f>D32</f>
        <v>0</v>
      </c>
      <c r="D32" s="137">
        <v>0</v>
      </c>
      <c r="E32" s="44">
        <v>0</v>
      </c>
    </row>
    <row r="33" spans="2:5" x14ac:dyDescent="0.25">
      <c r="B33" s="142" t="s">
        <v>87</v>
      </c>
      <c r="C33" s="146">
        <f>D33</f>
        <v>0</v>
      </c>
      <c r="D33" s="138">
        <v>0</v>
      </c>
      <c r="E33" s="44">
        <v>0</v>
      </c>
    </row>
    <row r="34" spans="2:5" x14ac:dyDescent="0.25">
      <c r="B34" s="143" t="s">
        <v>111</v>
      </c>
      <c r="C34" s="150">
        <f>SUM(C31:C33)</f>
        <v>0</v>
      </c>
      <c r="D34" s="150">
        <f>SUM(D31:D33)</f>
        <v>0</v>
      </c>
      <c r="E34" s="58">
        <f>SUM(E31:E33)</f>
        <v>0</v>
      </c>
    </row>
    <row r="35" spans="2:5" ht="21" x14ac:dyDescent="0.35">
      <c r="B35" s="151" t="s">
        <v>88</v>
      </c>
      <c r="C35" s="148">
        <f>C23+C29+C34</f>
        <v>0</v>
      </c>
      <c r="D35" s="148">
        <f>D23+D29+D34</f>
        <v>0</v>
      </c>
      <c r="E35" s="57">
        <f>E23+E29+E34</f>
        <v>0</v>
      </c>
    </row>
    <row r="36" spans="2:5" s="60" customFormat="1" x14ac:dyDescent="0.25">
      <c r="B36" s="152" t="s">
        <v>116</v>
      </c>
      <c r="C36" s="153">
        <f>C35-C15</f>
        <v>0</v>
      </c>
      <c r="D36" s="153">
        <f>D35-D15</f>
        <v>0</v>
      </c>
      <c r="E36" s="59">
        <f>E35-E15</f>
        <v>0</v>
      </c>
    </row>
  </sheetData>
  <sheetProtection algorithmName="SHA-512" hashValue="TioaxCZAnsDSfc7Qe9OpmBE58vj6S++qm0GAh1n1QKw/i2dGFaFE1S9RtGYZB+r6jjQTvbSxzoKAGcwb65ubUQ==" saltValue="ILqL3vkJMCnFLLRNGJTCIQ==" spinCount="100000" sheet="1" objects="1" scenarios="1" selectLockedCells="1"/>
  <mergeCells count="7">
    <mergeCell ref="F12:I12"/>
    <mergeCell ref="B2:E3"/>
    <mergeCell ref="F10:I10"/>
    <mergeCell ref="F6:I7"/>
    <mergeCell ref="C1:E1"/>
    <mergeCell ref="F1:G1"/>
    <mergeCell ref="H1:I1"/>
  </mergeCells>
  <phoneticPr fontId="1" type="noConversion"/>
  <pageMargins left="0.75" right="0.75" top="1" bottom="1" header="0.5" footer="0.5"/>
  <pageSetup paperSize="9" scale="62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29"/>
  <sheetViews>
    <sheetView workbookViewId="0">
      <selection activeCell="C1" sqref="C1:D1"/>
    </sheetView>
  </sheetViews>
  <sheetFormatPr defaultColWidth="11" defaultRowHeight="15.75" x14ac:dyDescent="0.25"/>
  <cols>
    <col min="1" max="1" width="2.375" style="5" customWidth="1"/>
    <col min="2" max="2" width="49.625" style="64" bestFit="1" customWidth="1"/>
    <col min="3" max="3" width="27.75" style="65" customWidth="1"/>
    <col min="4" max="4" width="28.5" style="65" customWidth="1"/>
    <col min="5" max="16384" width="11" style="5"/>
  </cols>
  <sheetData>
    <row r="1" spans="2:8" x14ac:dyDescent="0.25">
      <c r="B1" s="176" t="s">
        <v>142</v>
      </c>
      <c r="C1" s="216">
        <f>Ricavi!D2</f>
        <v>0</v>
      </c>
      <c r="D1" s="218"/>
      <c r="E1" s="215" t="s">
        <v>143</v>
      </c>
      <c r="F1" s="215"/>
      <c r="G1" s="216">
        <f>Ricavi!H2</f>
        <v>0</v>
      </c>
      <c r="H1" s="217"/>
    </row>
    <row r="2" spans="2:8" ht="27.75" customHeight="1" x14ac:dyDescent="0.25">
      <c r="B2" s="214" t="s">
        <v>89</v>
      </c>
      <c r="C2" s="214"/>
      <c r="D2" s="214"/>
    </row>
    <row r="3" spans="2:8" ht="15" customHeight="1" x14ac:dyDescent="0.25">
      <c r="B3" s="214"/>
      <c r="C3" s="214"/>
      <c r="D3" s="214"/>
    </row>
    <row r="4" spans="2:8" s="38" customFormat="1" x14ac:dyDescent="0.25">
      <c r="B4" s="154"/>
      <c r="C4" s="121" t="s">
        <v>100</v>
      </c>
      <c r="D4" s="122" t="s">
        <v>101</v>
      </c>
    </row>
    <row r="5" spans="2:8" s="61" customFormat="1" ht="18.75" x14ac:dyDescent="0.3">
      <c r="B5" s="155" t="s">
        <v>119</v>
      </c>
      <c r="C5" s="156">
        <f>'Stato patrimoniale'!D10</f>
        <v>0</v>
      </c>
      <c r="D5" s="131">
        <f>'Stato patrimoniale'!E10</f>
        <v>0</v>
      </c>
    </row>
    <row r="6" spans="2:8" s="38" customFormat="1" x14ac:dyDescent="0.25">
      <c r="B6" s="154"/>
      <c r="C6" s="121"/>
      <c r="D6" s="122"/>
    </row>
    <row r="7" spans="2:8" x14ac:dyDescent="0.25">
      <c r="B7" s="157" t="s">
        <v>90</v>
      </c>
      <c r="C7" s="158">
        <f>'Conto economico'!B39</f>
        <v>0</v>
      </c>
      <c r="D7" s="158">
        <f>'Conto economico'!C39</f>
        <v>0</v>
      </c>
    </row>
    <row r="8" spans="2:8" x14ac:dyDescent="0.25">
      <c r="B8" s="159" t="s">
        <v>91</v>
      </c>
      <c r="C8" s="160">
        <f>'Piano degli investimenti'!G23</f>
        <v>0</v>
      </c>
      <c r="D8" s="160">
        <f>'Piano degli investimenti'!G23</f>
        <v>0</v>
      </c>
    </row>
    <row r="9" spans="2:8" x14ac:dyDescent="0.25">
      <c r="B9" s="159" t="s">
        <v>92</v>
      </c>
      <c r="C9" s="161">
        <f>'Conto economico'!B24</f>
        <v>0</v>
      </c>
      <c r="D9" s="161">
        <f>'Stato patrimoniale'!D25-'Stato patrimoniale'!E25</f>
        <v>0</v>
      </c>
    </row>
    <row r="10" spans="2:8" x14ac:dyDescent="0.25">
      <c r="B10" s="159" t="s">
        <v>93</v>
      </c>
      <c r="C10" s="160">
        <f>-('Conto economico'!B7-'Conto economico'!B6)</f>
        <v>0</v>
      </c>
      <c r="D10" s="160">
        <f>-('Conto economico'!C7-'Conto economico'!C6)</f>
        <v>0</v>
      </c>
    </row>
    <row r="11" spans="2:8" x14ac:dyDescent="0.25">
      <c r="B11" s="159" t="s">
        <v>94</v>
      </c>
      <c r="C11" s="161">
        <f>-('Stato patrimoniale'!C12+'Stato patrimoniale'!C11-'Stato patrimoniale'!D12-'Stato patrimoniale'!D11)</f>
        <v>0</v>
      </c>
      <c r="D11" s="161">
        <f>-('Stato patrimoniale'!D11-'Stato patrimoniale'!E11)</f>
        <v>0</v>
      </c>
    </row>
    <row r="12" spans="2:8" ht="15" customHeight="1" x14ac:dyDescent="0.25">
      <c r="B12" s="159" t="s">
        <v>95</v>
      </c>
      <c r="C12" s="160">
        <f>-('Stato patrimoniale'!C12-'Stato patrimoniale'!D12)</f>
        <v>0</v>
      </c>
      <c r="D12" s="160">
        <f>-('Stato patrimoniale'!D12-'Stato patrimoniale'!E12)</f>
        <v>0</v>
      </c>
    </row>
    <row r="13" spans="2:8" s="38" customFormat="1" x14ac:dyDescent="0.25">
      <c r="B13" s="159" t="s">
        <v>96</v>
      </c>
      <c r="C13" s="160">
        <f>('Stato patrimoniale'!C31-'Stato patrimoniale'!D31)</f>
        <v>0</v>
      </c>
      <c r="D13" s="162">
        <f>('Stato patrimoniale'!D31-'Stato patrimoniale'!E31)</f>
        <v>0</v>
      </c>
    </row>
    <row r="14" spans="2:8" x14ac:dyDescent="0.25">
      <c r="B14" s="159" t="s">
        <v>97</v>
      </c>
      <c r="C14" s="161">
        <f>('Stato patrimoniale'!C32+'Stato patrimoniale'!C33-'Stato patrimoniale'!D32-'Stato patrimoniale'!D33)</f>
        <v>0</v>
      </c>
      <c r="D14" s="161">
        <f>('Stato patrimoniale'!D32+'Stato patrimoniale'!D33-'Stato patrimoniale'!E32-'Stato patrimoniale'!E33)</f>
        <v>0</v>
      </c>
    </row>
    <row r="15" spans="2:8" s="62" customFormat="1" ht="37.5" x14ac:dyDescent="0.3">
      <c r="B15" s="163" t="s">
        <v>120</v>
      </c>
      <c r="C15" s="164">
        <f>SUM(C7:C14)</f>
        <v>0</v>
      </c>
      <c r="D15" s="164">
        <f>SUM(D7:D14)</f>
        <v>0</v>
      </c>
      <c r="G15" s="63"/>
    </row>
    <row r="16" spans="2:8" x14ac:dyDescent="0.25">
      <c r="B16" s="159" t="s">
        <v>131</v>
      </c>
      <c r="C16" s="165"/>
      <c r="D16" s="165">
        <f>-'Piano degli investimenti'!B23</f>
        <v>0</v>
      </c>
    </row>
    <row r="17" spans="2:4" x14ac:dyDescent="0.25">
      <c r="B17" s="159" t="s">
        <v>122</v>
      </c>
      <c r="C17" s="160">
        <f>'Stato patrimoniale'!C26-'Stato patrimoniale'!D26</f>
        <v>0</v>
      </c>
      <c r="D17" s="160">
        <f>'Stato patrimoniale'!D26</f>
        <v>0</v>
      </c>
    </row>
    <row r="18" spans="2:4" x14ac:dyDescent="0.25">
      <c r="B18" s="159" t="s">
        <v>123</v>
      </c>
      <c r="C18" s="160"/>
      <c r="D18" s="160"/>
    </row>
    <row r="19" spans="2:4" x14ac:dyDescent="0.25">
      <c r="B19" s="159" t="s">
        <v>124</v>
      </c>
      <c r="C19" s="160">
        <v>0</v>
      </c>
      <c r="D19" s="166">
        <f>'Piano degli investimenti'!E49</f>
        <v>0</v>
      </c>
    </row>
    <row r="20" spans="2:4" x14ac:dyDescent="0.25">
      <c r="B20" s="159" t="s">
        <v>98</v>
      </c>
      <c r="C20" s="161">
        <f>-'Piano degli investimenti'!E49/5</f>
        <v>0</v>
      </c>
      <c r="D20" s="161">
        <f>-'Piano degli investimenti'!E49/5</f>
        <v>0</v>
      </c>
    </row>
    <row r="21" spans="2:4" x14ac:dyDescent="0.25">
      <c r="B21" s="167" t="s">
        <v>99</v>
      </c>
      <c r="C21" s="161"/>
      <c r="D21" s="161"/>
    </row>
    <row r="22" spans="2:4" s="62" customFormat="1" ht="37.5" x14ac:dyDescent="0.3">
      <c r="B22" s="163" t="s">
        <v>126</v>
      </c>
      <c r="C22" s="168">
        <f>SUM(C16:C21)</f>
        <v>0</v>
      </c>
      <c r="D22" s="168">
        <f>SUM(D16:D21)</f>
        <v>0</v>
      </c>
    </row>
    <row r="23" spans="2:4" ht="9" customHeight="1" x14ac:dyDescent="0.25">
      <c r="B23" s="169"/>
      <c r="C23" s="170"/>
      <c r="D23" s="170"/>
    </row>
    <row r="24" spans="2:4" s="62" customFormat="1" ht="18.75" x14ac:dyDescent="0.3">
      <c r="B24" s="163" t="s">
        <v>125</v>
      </c>
      <c r="C24" s="168">
        <f>-'Conto economico'!B40</f>
        <v>0</v>
      </c>
      <c r="D24" s="168">
        <f>-'Conto economico'!C40</f>
        <v>0</v>
      </c>
    </row>
    <row r="25" spans="2:4" ht="9" customHeight="1" x14ac:dyDescent="0.25">
      <c r="B25" s="169"/>
      <c r="C25" s="170"/>
      <c r="D25" s="170"/>
    </row>
    <row r="26" spans="2:4" s="62" customFormat="1" ht="18.75" x14ac:dyDescent="0.3">
      <c r="B26" s="163" t="s">
        <v>130</v>
      </c>
      <c r="C26" s="168">
        <f>C15+C22+C24</f>
        <v>0</v>
      </c>
      <c r="D26" s="168">
        <f>D15+D22+D24</f>
        <v>0</v>
      </c>
    </row>
    <row r="27" spans="2:4" ht="7.5" customHeight="1" x14ac:dyDescent="0.25">
      <c r="B27" s="169"/>
      <c r="C27" s="170"/>
      <c r="D27" s="170"/>
    </row>
    <row r="28" spans="2:4" ht="18.75" x14ac:dyDescent="0.3">
      <c r="B28" s="171" t="s">
        <v>121</v>
      </c>
      <c r="C28" s="168">
        <f>C5+C26</f>
        <v>0</v>
      </c>
      <c r="D28" s="168">
        <f>D5+D26</f>
        <v>0</v>
      </c>
    </row>
    <row r="29" spans="2:4" x14ac:dyDescent="0.25">
      <c r="B29" s="152" t="s">
        <v>116</v>
      </c>
      <c r="C29" s="172">
        <f>C28-'Stato patrimoniale'!C10</f>
        <v>0</v>
      </c>
      <c r="D29" s="172">
        <f>C5-D28</f>
        <v>0</v>
      </c>
    </row>
  </sheetData>
  <sheetProtection algorithmName="SHA-512" hashValue="1StGw6yNNtLLsS6Ebagiv6CrKglTEHLL+H8meb9ZNdY0yotBvWhAStwsbF5fogheNoDy4HB3ZWKJKysICgQZbQ==" saltValue="BKl/UvuQTbHzQ72zyDQ7IA==" spinCount="100000" sheet="1" objects="1" scenarios="1" selectLockedCells="1"/>
  <mergeCells count="4">
    <mergeCell ref="B2:D3"/>
    <mergeCell ref="E1:F1"/>
    <mergeCell ref="G1:H1"/>
    <mergeCell ref="C1:D1"/>
  </mergeCells>
  <pageMargins left="0.17" right="0.17" top="1" bottom="1" header="0.5" footer="0.5"/>
  <pageSetup paperSize="9" scale="62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Ricavi</vt:lpstr>
      <vt:lpstr>Piano degli investimenti</vt:lpstr>
      <vt:lpstr>Conto economico</vt:lpstr>
      <vt:lpstr>Stato patrimoniale</vt:lpstr>
      <vt:lpstr>Cash flow</vt:lpstr>
      <vt:lpstr>'Cash flow'!Area_stampa</vt:lpstr>
      <vt:lpstr>'Conto economico'!Area_stampa</vt:lpstr>
      <vt:lpstr>'Piano degli investimenti'!Area_stampa</vt:lpstr>
      <vt:lpstr>Ricavi!Area_stampa</vt:lpstr>
      <vt:lpstr>'Stato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Di Carlo</dc:creator>
  <cp:lastModifiedBy>AreaCredito001</cp:lastModifiedBy>
  <cp:lastPrinted>2017-05-26T09:14:31Z</cp:lastPrinted>
  <dcterms:created xsi:type="dcterms:W3CDTF">2015-01-15T18:32:20Z</dcterms:created>
  <dcterms:modified xsi:type="dcterms:W3CDTF">2021-01-19T13:32:57Z</dcterms:modified>
</cp:coreProperties>
</file>